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2" yWindow="588" windowWidth="18888" windowHeight="12840"/>
  </bookViews>
  <sheets>
    <sheet name="Rekapitulácia stavby" sheetId="1" r:id="rId1"/>
    <sheet name="1 - Stavebná časť" sheetId="2" r:id="rId2"/>
    <sheet name="2 - Zdravotechnika" sheetId="3" r:id="rId3"/>
    <sheet name="3 - Vzduchotechnika" sheetId="4" r:id="rId4"/>
    <sheet name="4 - Elektroinštalácia" sheetId="5" r:id="rId5"/>
    <sheet name="Zadanie" sheetId="15" r:id="rId6"/>
    <sheet name="5 - Bleskozvod a uzemnenie" sheetId="6" r:id="rId7"/>
    <sheet name="6 - Výdaj jedál" sheetId="7" r:id="rId8"/>
    <sheet name="7 - Vykurovanie" sheetId="8" r:id="rId9"/>
    <sheet name="02 - SO 02 - Hrubé terénn..." sheetId="9" r:id="rId10"/>
    <sheet name="03 - SO 03 - NN prípojka" sheetId="10" r:id="rId11"/>
    <sheet name="1 - Vodovodná prípojka" sheetId="11" r:id="rId12"/>
    <sheet name="2 - Kanalizačná prípojka" sheetId="12" r:id="rId13"/>
    <sheet name="05 - SO 05 - Teplovodná p..." sheetId="13" r:id="rId14"/>
    <sheet name="06 - SO 06 - Statická dop..." sheetId="14" r:id="rId15"/>
  </sheets>
  <definedNames>
    <definedName name="_xlnm.Print_Titles" localSheetId="9">'02 - SO 02 - Hrubé terénn...'!$118:$118</definedName>
    <definedName name="_xlnm.Print_Titles" localSheetId="10">'03 - SO 03 - NN prípojka'!$117:$117</definedName>
    <definedName name="_xlnm.Print_Titles" localSheetId="13">'05 - SO 05 - Teplovodná p...'!$115:$115</definedName>
    <definedName name="_xlnm.Print_Titles" localSheetId="14">'06 - SO 06 - Statická dop...'!$116:$116</definedName>
    <definedName name="_xlnm.Print_Titles" localSheetId="1">'1 - Stavebná časť'!$138:$138</definedName>
    <definedName name="_xlnm.Print_Titles" localSheetId="11">'1 - Vodovodná prípojka'!$126:$126</definedName>
    <definedName name="_xlnm.Print_Titles" localSheetId="12">'2 - Kanalizačná prípojka'!$123:$123</definedName>
    <definedName name="_xlnm.Print_Titles" localSheetId="2">'2 - Zdravotechnika'!$123:$123</definedName>
    <definedName name="_xlnm.Print_Titles" localSheetId="3">'3 - Vzduchotechnika'!$118:$118</definedName>
    <definedName name="_xlnm.Print_Titles" localSheetId="4">'4 - Elektroinštalácia'!$119:$119</definedName>
    <definedName name="_xlnm.Print_Titles" localSheetId="6">'5 - Bleskozvod a uzemnenie'!$118:$118</definedName>
    <definedName name="_xlnm.Print_Titles" localSheetId="7">'6 - Výdaj jedál'!$117:$117</definedName>
    <definedName name="_xlnm.Print_Titles" localSheetId="8">'7 - Vykurovanie'!$123:$123</definedName>
    <definedName name="_xlnm.Print_Titles" localSheetId="0">'Rekapitulácia stavby'!$85:$85</definedName>
    <definedName name="_xlnm.Print_Titles" localSheetId="5">Zadanie!$A$1:$IV$11</definedName>
    <definedName name="_xlnm.Print_Area" localSheetId="9">'02 - SO 02 - Hrubé terénn...'!$C$4:$Q$70,'02 - SO 02 - Hrubé terénn...'!$C$76:$Q$102,'02 - SO 02 - Hrubé terénn...'!$C$108:$Q$130</definedName>
    <definedName name="_xlnm.Print_Area" localSheetId="10">'03 - SO 03 - NN prípojka'!$C$4:$Q$70,'03 - SO 03 - NN prípojka'!$C$76:$Q$101,'03 - SO 03 - NN prípojka'!$C$107:$Q$147</definedName>
    <definedName name="_xlnm.Print_Area" localSheetId="13">'05 - SO 05 - Teplovodná p...'!$C$4:$Q$70,'05 - SO 05 - Teplovodná p...'!$C$76:$Q$99,'05 - SO 05 - Teplovodná p...'!$C$105:$Q$119</definedName>
    <definedName name="_xlnm.Print_Area" localSheetId="14">'06 - SO 06 - Statická dop...'!$C$4:$Q$70,'06 - SO 06 - Statická dop...'!$C$76:$Q$100,'06 - SO 06 - Statická dop...'!$C$106:$Q$128</definedName>
    <definedName name="_xlnm.Print_Area" localSheetId="1">'1 - Stavebná časť'!$C$4:$Q$70,'1 - Stavebná časť'!$C$76:$Q$121,'1 - Stavebná časť'!$C$127:$Q$313</definedName>
    <definedName name="_xlnm.Print_Area" localSheetId="11">'1 - Vodovodná prípojka'!$C$4:$Q$70,'1 - Vodovodná prípojka'!$C$76:$Q$109,'1 - Vodovodná prípojka'!$C$115:$Q$190</definedName>
    <definedName name="_xlnm.Print_Area" localSheetId="12">'2 - Kanalizačná prípojka'!$C$4:$Q$70,'2 - Kanalizačná prípojka'!$C$76:$Q$106,'2 - Kanalizačná prípojka'!$C$112:$Q$167</definedName>
    <definedName name="_xlnm.Print_Area" localSheetId="2">'2 - Zdravotechnika'!$C$4:$Q$70,'2 - Zdravotechnika'!$C$76:$Q$106,'2 - Zdravotechnika'!$C$112:$Q$233</definedName>
    <definedName name="_xlnm.Print_Area" localSheetId="3">'3 - Vzduchotechnika'!$C$4:$Q$70,'3 - Vzduchotechnika'!$C$76:$Q$101,'3 - Vzduchotechnika'!$C$107:$Q$171</definedName>
    <definedName name="_xlnm.Print_Area" localSheetId="4">'4 - Elektroinštalácia'!$C$4:$Q$70,'4 - Elektroinštalácia'!$C$76:$Q$102,'4 - Elektroinštalácia'!$C$108:$Q$221</definedName>
    <definedName name="_xlnm.Print_Area" localSheetId="6">'5 - Bleskozvod a uzemnenie'!$C$4:$Q$70,'5 - Bleskozvod a uzemnenie'!$C$76:$Q$101,'5 - Bleskozvod a uzemnenie'!$C$107:$Q$146</definedName>
    <definedName name="_xlnm.Print_Area" localSheetId="7">'6 - Výdaj jedál'!$C$4:$Q$70,'6 - Výdaj jedál'!$C$76:$Q$100,'6 - Výdaj jedál'!$C$106:$Q$136</definedName>
    <definedName name="_xlnm.Print_Area" localSheetId="8">'7 - Vykurovanie'!$C$4:$Q$70,'7 - Vykurovanie'!$C$76:$Q$106,'7 - Vykurovanie'!$C$112:$Q$173</definedName>
    <definedName name="_xlnm.Print_Area" localSheetId="0">'Rekapitulácia stavby'!$C$4:$AP$70,'Rekapitulácia stavby'!$C$76:$AP$110</definedName>
  </definedNames>
  <calcPr calcId="145621" iterateCount="1"/>
</workbook>
</file>

<file path=xl/calcChain.xml><?xml version="1.0" encoding="utf-8"?>
<calcChain xmlns="http://schemas.openxmlformats.org/spreadsheetml/2006/main">
  <c r="H31" i="15" l="1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8" i="15"/>
  <c r="H49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16" i="15"/>
  <c r="N123" i="5"/>
  <c r="H51" i="15"/>
  <c r="AG93" i="1" s="1"/>
  <c r="N284" i="2"/>
  <c r="M28" i="6" l="1"/>
  <c r="BA93" i="1"/>
  <c r="AM80" i="1"/>
  <c r="N313" i="2"/>
  <c r="BK312" i="2"/>
  <c r="BK311" i="2" s="1"/>
  <c r="BI312" i="2"/>
  <c r="BH312" i="2"/>
  <c r="BG312" i="2"/>
  <c r="BE312" i="2"/>
  <c r="AA312" i="2"/>
  <c r="AA311" i="2" s="1"/>
  <c r="AA310" i="2" s="1"/>
  <c r="Y312" i="2"/>
  <c r="Y311" i="2" s="1"/>
  <c r="Y310" i="2" s="1"/>
  <c r="W312" i="2"/>
  <c r="W311" i="2" s="1"/>
  <c r="W310" i="2" s="1"/>
  <c r="N312" i="2"/>
  <c r="BF312" i="2" s="1"/>
  <c r="BK309" i="2"/>
  <c r="BK308" i="2" s="1"/>
  <c r="N308" i="2" s="1"/>
  <c r="N109" i="2" s="1"/>
  <c r="BI309" i="2"/>
  <c r="BH309" i="2"/>
  <c r="BG309" i="2"/>
  <c r="BE309" i="2"/>
  <c r="AA309" i="2"/>
  <c r="AA308" i="2" s="1"/>
  <c r="Y309" i="2"/>
  <c r="Y308" i="2" s="1"/>
  <c r="W309" i="2"/>
  <c r="W308" i="2" s="1"/>
  <c r="N309" i="2"/>
  <c r="BF309" i="2" s="1"/>
  <c r="BK307" i="2"/>
  <c r="BI307" i="2"/>
  <c r="BH307" i="2"/>
  <c r="BG307" i="2"/>
  <c r="BE307" i="2"/>
  <c r="AA307" i="2"/>
  <c r="Y307" i="2"/>
  <c r="W307" i="2"/>
  <c r="N307" i="2"/>
  <c r="BF307" i="2" s="1"/>
  <c r="BK306" i="2"/>
  <c r="BI306" i="2"/>
  <c r="BH306" i="2"/>
  <c r="BG306" i="2"/>
  <c r="BE306" i="2"/>
  <c r="AA306" i="2"/>
  <c r="Y306" i="2"/>
  <c r="W306" i="2"/>
  <c r="N306" i="2"/>
  <c r="BF306" i="2" s="1"/>
  <c r="BK305" i="2"/>
  <c r="BI305" i="2"/>
  <c r="BH305" i="2"/>
  <c r="BG305" i="2"/>
  <c r="BE305" i="2"/>
  <c r="AA305" i="2"/>
  <c r="Y305" i="2"/>
  <c r="W305" i="2"/>
  <c r="N305" i="2"/>
  <c r="BF305" i="2" s="1"/>
  <c r="BK303" i="2"/>
  <c r="BI303" i="2"/>
  <c r="BH303" i="2"/>
  <c r="BG303" i="2"/>
  <c r="BE303" i="2"/>
  <c r="AA303" i="2"/>
  <c r="Y303" i="2"/>
  <c r="W303" i="2"/>
  <c r="N303" i="2"/>
  <c r="BF303" i="2" s="1"/>
  <c r="BK302" i="2"/>
  <c r="BI302" i="2"/>
  <c r="BH302" i="2"/>
  <c r="BG302" i="2"/>
  <c r="BE302" i="2"/>
  <c r="AA302" i="2"/>
  <c r="Y302" i="2"/>
  <c r="W302" i="2"/>
  <c r="N302" i="2"/>
  <c r="BF302" i="2" s="1"/>
  <c r="BK301" i="2"/>
  <c r="BI301" i="2"/>
  <c r="BH301" i="2"/>
  <c r="BG301" i="2"/>
  <c r="BE301" i="2"/>
  <c r="AA301" i="2"/>
  <c r="Y301" i="2"/>
  <c r="W301" i="2"/>
  <c r="N301" i="2"/>
  <c r="BF301" i="2" s="1"/>
  <c r="BK300" i="2"/>
  <c r="BI300" i="2"/>
  <c r="BH300" i="2"/>
  <c r="BG300" i="2"/>
  <c r="BE300" i="2"/>
  <c r="AA300" i="2"/>
  <c r="Y300" i="2"/>
  <c r="W300" i="2"/>
  <c r="N300" i="2"/>
  <c r="BF300" i="2" s="1"/>
  <c r="BK299" i="2"/>
  <c r="BI299" i="2"/>
  <c r="BH299" i="2"/>
  <c r="BG299" i="2"/>
  <c r="BE299" i="2"/>
  <c r="AA299" i="2"/>
  <c r="Y299" i="2"/>
  <c r="W299" i="2"/>
  <c r="N299" i="2"/>
  <c r="BF299" i="2" s="1"/>
  <c r="BK298" i="2"/>
  <c r="BI298" i="2"/>
  <c r="BH298" i="2"/>
  <c r="BG298" i="2"/>
  <c r="BE298" i="2"/>
  <c r="AA298" i="2"/>
  <c r="Y298" i="2"/>
  <c r="W298" i="2"/>
  <c r="N298" i="2"/>
  <c r="BF298" i="2" s="1"/>
  <c r="BK296" i="2"/>
  <c r="BI296" i="2"/>
  <c r="BH296" i="2"/>
  <c r="BG296" i="2"/>
  <c r="BE296" i="2"/>
  <c r="AA296" i="2"/>
  <c r="Y296" i="2"/>
  <c r="W296" i="2"/>
  <c r="N296" i="2"/>
  <c r="BF296" i="2" s="1"/>
  <c r="BK295" i="2"/>
  <c r="BI295" i="2"/>
  <c r="BH295" i="2"/>
  <c r="BG295" i="2"/>
  <c r="BE295" i="2"/>
  <c r="AA295" i="2"/>
  <c r="Y295" i="2"/>
  <c r="W295" i="2"/>
  <c r="N295" i="2"/>
  <c r="BF295" i="2" s="1"/>
  <c r="BK294" i="2"/>
  <c r="BI294" i="2"/>
  <c r="BH294" i="2"/>
  <c r="BG294" i="2"/>
  <c r="BE294" i="2"/>
  <c r="AA294" i="2"/>
  <c r="Y294" i="2"/>
  <c r="W294" i="2"/>
  <c r="N294" i="2"/>
  <c r="BF294" i="2" s="1"/>
  <c r="BK293" i="2"/>
  <c r="BI293" i="2"/>
  <c r="BH293" i="2"/>
  <c r="BG293" i="2"/>
  <c r="BE293" i="2"/>
  <c r="AA293" i="2"/>
  <c r="Y293" i="2"/>
  <c r="W293" i="2"/>
  <c r="N293" i="2"/>
  <c r="BF293" i="2" s="1"/>
  <c r="BK292" i="2"/>
  <c r="BI292" i="2"/>
  <c r="BH292" i="2"/>
  <c r="BG292" i="2"/>
  <c r="BE292" i="2"/>
  <c r="AA292" i="2"/>
  <c r="Y292" i="2"/>
  <c r="W292" i="2"/>
  <c r="N292" i="2"/>
  <c r="BF292" i="2" s="1"/>
  <c r="BK290" i="2"/>
  <c r="BI290" i="2"/>
  <c r="BH290" i="2"/>
  <c r="BG290" i="2"/>
  <c r="BE290" i="2"/>
  <c r="AA290" i="2"/>
  <c r="Y290" i="2"/>
  <c r="W290" i="2"/>
  <c r="N290" i="2"/>
  <c r="BF290" i="2" s="1"/>
  <c r="BK289" i="2"/>
  <c r="BI289" i="2"/>
  <c r="BH289" i="2"/>
  <c r="BG289" i="2"/>
  <c r="BE289" i="2"/>
  <c r="AA289" i="2"/>
  <c r="Y289" i="2"/>
  <c r="W289" i="2"/>
  <c r="N289" i="2"/>
  <c r="BF289" i="2" s="1"/>
  <c r="BK288" i="2"/>
  <c r="BI288" i="2"/>
  <c r="BH288" i="2"/>
  <c r="BG288" i="2"/>
  <c r="BE288" i="2"/>
  <c r="AA288" i="2"/>
  <c r="Y288" i="2"/>
  <c r="W288" i="2"/>
  <c r="N288" i="2"/>
  <c r="BF288" i="2" s="1"/>
  <c r="BK287" i="2"/>
  <c r="BI287" i="2"/>
  <c r="BH287" i="2"/>
  <c r="BG287" i="2"/>
  <c r="BE287" i="2"/>
  <c r="AA287" i="2"/>
  <c r="Y287" i="2"/>
  <c r="W287" i="2"/>
  <c r="N287" i="2"/>
  <c r="BF287" i="2" s="1"/>
  <c r="BK286" i="2"/>
  <c r="BI286" i="2"/>
  <c r="BH286" i="2"/>
  <c r="BG286" i="2"/>
  <c r="BE286" i="2"/>
  <c r="AA286" i="2"/>
  <c r="Y286" i="2"/>
  <c r="W286" i="2"/>
  <c r="N286" i="2"/>
  <c r="BF286" i="2" s="1"/>
  <c r="BK285" i="2"/>
  <c r="BI285" i="2"/>
  <c r="BH285" i="2"/>
  <c r="BG285" i="2"/>
  <c r="BE285" i="2"/>
  <c r="AA285" i="2"/>
  <c r="Y285" i="2"/>
  <c r="W285" i="2"/>
  <c r="N285" i="2"/>
  <c r="BF285" i="2" s="1"/>
  <c r="BK284" i="2"/>
  <c r="BI284" i="2"/>
  <c r="BH284" i="2"/>
  <c r="BG284" i="2"/>
  <c r="BE284" i="2"/>
  <c r="AA284" i="2"/>
  <c r="Y284" i="2"/>
  <c r="W284" i="2"/>
  <c r="BF284" i="2"/>
  <c r="BK283" i="2"/>
  <c r="BI283" i="2"/>
  <c r="BH283" i="2"/>
  <c r="BG283" i="2"/>
  <c r="BE283" i="2"/>
  <c r="AA283" i="2"/>
  <c r="Y283" i="2"/>
  <c r="W283" i="2"/>
  <c r="N283" i="2"/>
  <c r="BF283" i="2" s="1"/>
  <c r="BK282" i="2"/>
  <c r="BI282" i="2"/>
  <c r="BH282" i="2"/>
  <c r="BG282" i="2"/>
  <c r="BE282" i="2"/>
  <c r="AA282" i="2"/>
  <c r="Y282" i="2"/>
  <c r="W282" i="2"/>
  <c r="N282" i="2"/>
  <c r="BF282" i="2" s="1"/>
  <c r="BK281" i="2"/>
  <c r="BI281" i="2"/>
  <c r="BH281" i="2"/>
  <c r="BG281" i="2"/>
  <c r="BE281" i="2"/>
  <c r="AA281" i="2"/>
  <c r="Y281" i="2"/>
  <c r="W281" i="2"/>
  <c r="N281" i="2"/>
  <c r="BF281" i="2" s="1"/>
  <c r="BK280" i="2"/>
  <c r="BI280" i="2"/>
  <c r="BH280" i="2"/>
  <c r="BG280" i="2"/>
  <c r="BE280" i="2"/>
  <c r="AA280" i="2"/>
  <c r="Y280" i="2"/>
  <c r="W280" i="2"/>
  <c r="N280" i="2"/>
  <c r="BF280" i="2" s="1"/>
  <c r="BK279" i="2"/>
  <c r="BI279" i="2"/>
  <c r="BH279" i="2"/>
  <c r="BG279" i="2"/>
  <c r="BE279" i="2"/>
  <c r="AA279" i="2"/>
  <c r="Y279" i="2"/>
  <c r="W279" i="2"/>
  <c r="N279" i="2"/>
  <c r="BF279" i="2" s="1"/>
  <c r="BK278" i="2"/>
  <c r="BI278" i="2"/>
  <c r="BH278" i="2"/>
  <c r="BG278" i="2"/>
  <c r="BE278" i="2"/>
  <c r="AA278" i="2"/>
  <c r="Y278" i="2"/>
  <c r="W278" i="2"/>
  <c r="N278" i="2"/>
  <c r="BF278" i="2" s="1"/>
  <c r="BK277" i="2"/>
  <c r="BI277" i="2"/>
  <c r="BH277" i="2"/>
  <c r="BG277" i="2"/>
  <c r="BE277" i="2"/>
  <c r="AA277" i="2"/>
  <c r="Y277" i="2"/>
  <c r="W277" i="2"/>
  <c r="N277" i="2"/>
  <c r="BF277" i="2" s="1"/>
  <c r="BK276" i="2"/>
  <c r="BI276" i="2"/>
  <c r="BH276" i="2"/>
  <c r="BG276" i="2"/>
  <c r="BE276" i="2"/>
  <c r="AA276" i="2"/>
  <c r="Y276" i="2"/>
  <c r="W276" i="2"/>
  <c r="N276" i="2"/>
  <c r="BF276" i="2" s="1"/>
  <c r="BK275" i="2"/>
  <c r="BI275" i="2"/>
  <c r="BH275" i="2"/>
  <c r="BG275" i="2"/>
  <c r="BE275" i="2"/>
  <c r="AA275" i="2"/>
  <c r="Y275" i="2"/>
  <c r="W275" i="2"/>
  <c r="N275" i="2"/>
  <c r="BF275" i="2" s="1"/>
  <c r="BK274" i="2"/>
  <c r="BI274" i="2"/>
  <c r="BH274" i="2"/>
  <c r="BG274" i="2"/>
  <c r="BE274" i="2"/>
  <c r="AA274" i="2"/>
  <c r="Y274" i="2"/>
  <c r="W274" i="2"/>
  <c r="N274" i="2"/>
  <c r="BF274" i="2" s="1"/>
  <c r="BK273" i="2"/>
  <c r="BI273" i="2"/>
  <c r="BH273" i="2"/>
  <c r="BG273" i="2"/>
  <c r="BE273" i="2"/>
  <c r="AA273" i="2"/>
  <c r="Y273" i="2"/>
  <c r="W273" i="2"/>
  <c r="N273" i="2"/>
  <c r="BF273" i="2" s="1"/>
  <c r="BK272" i="2"/>
  <c r="BI272" i="2"/>
  <c r="BH272" i="2"/>
  <c r="BG272" i="2"/>
  <c r="BE272" i="2"/>
  <c r="AA272" i="2"/>
  <c r="Y272" i="2"/>
  <c r="W272" i="2"/>
  <c r="N272" i="2"/>
  <c r="BF272" i="2" s="1"/>
  <c r="BK271" i="2"/>
  <c r="BI271" i="2"/>
  <c r="BH271" i="2"/>
  <c r="BG271" i="2"/>
  <c r="BE271" i="2"/>
  <c r="AA271" i="2"/>
  <c r="Y271" i="2"/>
  <c r="W271" i="2"/>
  <c r="N271" i="2"/>
  <c r="BF271" i="2" s="1"/>
  <c r="BK270" i="2"/>
  <c r="BI270" i="2"/>
  <c r="BH270" i="2"/>
  <c r="BG270" i="2"/>
  <c r="BE270" i="2"/>
  <c r="AA270" i="2"/>
  <c r="Y270" i="2"/>
  <c r="W270" i="2"/>
  <c r="N270" i="2"/>
  <c r="BF270" i="2" s="1"/>
  <c r="BK269" i="2"/>
  <c r="BI269" i="2"/>
  <c r="BH269" i="2"/>
  <c r="BG269" i="2"/>
  <c r="BE269" i="2"/>
  <c r="AA269" i="2"/>
  <c r="Y269" i="2"/>
  <c r="W269" i="2"/>
  <c r="N269" i="2"/>
  <c r="BF269" i="2" s="1"/>
  <c r="BK268" i="2"/>
  <c r="BI268" i="2"/>
  <c r="BH268" i="2"/>
  <c r="BG268" i="2"/>
  <c r="BE268" i="2"/>
  <c r="AA268" i="2"/>
  <c r="Y268" i="2"/>
  <c r="W268" i="2"/>
  <c r="N268" i="2"/>
  <c r="BF268" i="2" s="1"/>
  <c r="BK267" i="2"/>
  <c r="BI267" i="2"/>
  <c r="BH267" i="2"/>
  <c r="BG267" i="2"/>
  <c r="BE267" i="2"/>
  <c r="AA267" i="2"/>
  <c r="Y267" i="2"/>
  <c r="W267" i="2"/>
  <c r="N267" i="2"/>
  <c r="BF267" i="2" s="1"/>
  <c r="BK266" i="2"/>
  <c r="BI266" i="2"/>
  <c r="BH266" i="2"/>
  <c r="BG266" i="2"/>
  <c r="BE266" i="2"/>
  <c r="AA266" i="2"/>
  <c r="Y266" i="2"/>
  <c r="W266" i="2"/>
  <c r="N266" i="2"/>
  <c r="BF266" i="2" s="1"/>
  <c r="BK265" i="2"/>
  <c r="BI265" i="2"/>
  <c r="BH265" i="2"/>
  <c r="BG265" i="2"/>
  <c r="BE265" i="2"/>
  <c r="AA265" i="2"/>
  <c r="Y265" i="2"/>
  <c r="W265" i="2"/>
  <c r="N265" i="2"/>
  <c r="BF265" i="2" s="1"/>
  <c r="BK264" i="2"/>
  <c r="BI264" i="2"/>
  <c r="BH264" i="2"/>
  <c r="BG264" i="2"/>
  <c r="BE264" i="2"/>
  <c r="AA264" i="2"/>
  <c r="Y264" i="2"/>
  <c r="W264" i="2"/>
  <c r="N264" i="2"/>
  <c r="BF264" i="2" s="1"/>
  <c r="BK263" i="2"/>
  <c r="BI263" i="2"/>
  <c r="BH263" i="2"/>
  <c r="BG263" i="2"/>
  <c r="BE263" i="2"/>
  <c r="AA263" i="2"/>
  <c r="Y263" i="2"/>
  <c r="W263" i="2"/>
  <c r="N263" i="2"/>
  <c r="BF263" i="2" s="1"/>
  <c r="BK262" i="2"/>
  <c r="BI262" i="2"/>
  <c r="BH262" i="2"/>
  <c r="BG262" i="2"/>
  <c r="BE262" i="2"/>
  <c r="AA262" i="2"/>
  <c r="Y262" i="2"/>
  <c r="W262" i="2"/>
  <c r="N262" i="2"/>
  <c r="BF262" i="2" s="1"/>
  <c r="BK261" i="2"/>
  <c r="BI261" i="2"/>
  <c r="BH261" i="2"/>
  <c r="BG261" i="2"/>
  <c r="BE261" i="2"/>
  <c r="AA261" i="2"/>
  <c r="Y261" i="2"/>
  <c r="W261" i="2"/>
  <c r="N261" i="2"/>
  <c r="BF261" i="2" s="1"/>
  <c r="BK260" i="2"/>
  <c r="BI260" i="2"/>
  <c r="BH260" i="2"/>
  <c r="BG260" i="2"/>
  <c r="BE260" i="2"/>
  <c r="AA260" i="2"/>
  <c r="Y260" i="2"/>
  <c r="W260" i="2"/>
  <c r="N260" i="2"/>
  <c r="BF260" i="2" s="1"/>
  <c r="BK259" i="2"/>
  <c r="BI259" i="2"/>
  <c r="BH259" i="2"/>
  <c r="BG259" i="2"/>
  <c r="BE259" i="2"/>
  <c r="AA259" i="2"/>
  <c r="Y259" i="2"/>
  <c r="W259" i="2"/>
  <c r="N259" i="2"/>
  <c r="BF259" i="2" s="1"/>
  <c r="BK258" i="2"/>
  <c r="BI258" i="2"/>
  <c r="BH258" i="2"/>
  <c r="BG258" i="2"/>
  <c r="BE258" i="2"/>
  <c r="AA258" i="2"/>
  <c r="Y258" i="2"/>
  <c r="W258" i="2"/>
  <c r="N258" i="2"/>
  <c r="BF258" i="2" s="1"/>
  <c r="BK257" i="2"/>
  <c r="BI257" i="2"/>
  <c r="BH257" i="2"/>
  <c r="BG257" i="2"/>
  <c r="BE257" i="2"/>
  <c r="AA257" i="2"/>
  <c r="Y257" i="2"/>
  <c r="W257" i="2"/>
  <c r="N257" i="2"/>
  <c r="BF257" i="2" s="1"/>
  <c r="BK256" i="2"/>
  <c r="BI256" i="2"/>
  <c r="BH256" i="2"/>
  <c r="BG256" i="2"/>
  <c r="BE256" i="2"/>
  <c r="AA256" i="2"/>
  <c r="Y256" i="2"/>
  <c r="W256" i="2"/>
  <c r="N256" i="2"/>
  <c r="BF256" i="2" s="1"/>
  <c r="BK255" i="2"/>
  <c r="BI255" i="2"/>
  <c r="BH255" i="2"/>
  <c r="BG255" i="2"/>
  <c r="BE255" i="2"/>
  <c r="AA255" i="2"/>
  <c r="Y255" i="2"/>
  <c r="W255" i="2"/>
  <c r="N255" i="2"/>
  <c r="BF255" i="2" s="1"/>
  <c r="BK254" i="2"/>
  <c r="BI254" i="2"/>
  <c r="BH254" i="2"/>
  <c r="BG254" i="2"/>
  <c r="BE254" i="2"/>
  <c r="AA254" i="2"/>
  <c r="Y254" i="2"/>
  <c r="W254" i="2"/>
  <c r="N254" i="2"/>
  <c r="BF254" i="2" s="1"/>
  <c r="BK253" i="2"/>
  <c r="BI253" i="2"/>
  <c r="BH253" i="2"/>
  <c r="BG253" i="2"/>
  <c r="BE253" i="2"/>
  <c r="AA253" i="2"/>
  <c r="Y253" i="2"/>
  <c r="W253" i="2"/>
  <c r="N253" i="2"/>
  <c r="BF253" i="2" s="1"/>
  <c r="BK251" i="2"/>
  <c r="BI251" i="2"/>
  <c r="BH251" i="2"/>
  <c r="BG251" i="2"/>
  <c r="BE251" i="2"/>
  <c r="AA251" i="2"/>
  <c r="Y251" i="2"/>
  <c r="W251" i="2"/>
  <c r="N251" i="2"/>
  <c r="BF251" i="2" s="1"/>
  <c r="BK250" i="2"/>
  <c r="BI250" i="2"/>
  <c r="BH250" i="2"/>
  <c r="BG250" i="2"/>
  <c r="BE250" i="2"/>
  <c r="AA250" i="2"/>
  <c r="Y250" i="2"/>
  <c r="W250" i="2"/>
  <c r="N250" i="2"/>
  <c r="BF250" i="2" s="1"/>
  <c r="BK249" i="2"/>
  <c r="BI249" i="2"/>
  <c r="BH249" i="2"/>
  <c r="BG249" i="2"/>
  <c r="BE249" i="2"/>
  <c r="AA249" i="2"/>
  <c r="Y249" i="2"/>
  <c r="W249" i="2"/>
  <c r="N249" i="2"/>
  <c r="BF249" i="2" s="1"/>
  <c r="BK248" i="2"/>
  <c r="BI248" i="2"/>
  <c r="BH248" i="2"/>
  <c r="BG248" i="2"/>
  <c r="BE248" i="2"/>
  <c r="AA248" i="2"/>
  <c r="Y248" i="2"/>
  <c r="W248" i="2"/>
  <c r="N248" i="2"/>
  <c r="BF248" i="2" s="1"/>
  <c r="BK247" i="2"/>
  <c r="BI247" i="2"/>
  <c r="BH247" i="2"/>
  <c r="BG247" i="2"/>
  <c r="BE247" i="2"/>
  <c r="AA247" i="2"/>
  <c r="Y247" i="2"/>
  <c r="W247" i="2"/>
  <c r="N247" i="2"/>
  <c r="BF247" i="2" s="1"/>
  <c r="BK246" i="2"/>
  <c r="BI246" i="2"/>
  <c r="BH246" i="2"/>
  <c r="BG246" i="2"/>
  <c r="BE246" i="2"/>
  <c r="AA246" i="2"/>
  <c r="Y246" i="2"/>
  <c r="W246" i="2"/>
  <c r="N246" i="2"/>
  <c r="BF246" i="2" s="1"/>
  <c r="BK245" i="2"/>
  <c r="BI245" i="2"/>
  <c r="BH245" i="2"/>
  <c r="BG245" i="2"/>
  <c r="BE245" i="2"/>
  <c r="AA245" i="2"/>
  <c r="Y245" i="2"/>
  <c r="W245" i="2"/>
  <c r="N245" i="2"/>
  <c r="BF245" i="2" s="1"/>
  <c r="BK244" i="2"/>
  <c r="BI244" i="2"/>
  <c r="BH244" i="2"/>
  <c r="BG244" i="2"/>
  <c r="BE244" i="2"/>
  <c r="AA244" i="2"/>
  <c r="Y244" i="2"/>
  <c r="W244" i="2"/>
  <c r="N244" i="2"/>
  <c r="BF244" i="2" s="1"/>
  <c r="BK243" i="2"/>
  <c r="BI243" i="2"/>
  <c r="BH243" i="2"/>
  <c r="BG243" i="2"/>
  <c r="BE243" i="2"/>
  <c r="AA243" i="2"/>
  <c r="Y243" i="2"/>
  <c r="W243" i="2"/>
  <c r="N243" i="2"/>
  <c r="BF243" i="2" s="1"/>
  <c r="BK242" i="2"/>
  <c r="BI242" i="2"/>
  <c r="BH242" i="2"/>
  <c r="BG242" i="2"/>
  <c r="BE242" i="2"/>
  <c r="AA242" i="2"/>
  <c r="Y242" i="2"/>
  <c r="W242" i="2"/>
  <c r="N242" i="2"/>
  <c r="BF242" i="2" s="1"/>
  <c r="BK241" i="2"/>
  <c r="BI241" i="2"/>
  <c r="BH241" i="2"/>
  <c r="BG241" i="2"/>
  <c r="BE241" i="2"/>
  <c r="AA241" i="2"/>
  <c r="Y241" i="2"/>
  <c r="Y240" i="2" s="1"/>
  <c r="W241" i="2"/>
  <c r="N241" i="2"/>
  <c r="BF241" i="2" s="1"/>
  <c r="BK239" i="2"/>
  <c r="BI239" i="2"/>
  <c r="BH239" i="2"/>
  <c r="BG239" i="2"/>
  <c r="BE239" i="2"/>
  <c r="AA239" i="2"/>
  <c r="Y239" i="2"/>
  <c r="W239" i="2"/>
  <c r="N239" i="2"/>
  <c r="BF239" i="2" s="1"/>
  <c r="BK238" i="2"/>
  <c r="BI238" i="2"/>
  <c r="BH238" i="2"/>
  <c r="BG238" i="2"/>
  <c r="BE238" i="2"/>
  <c r="AA238" i="2"/>
  <c r="Y238" i="2"/>
  <c r="W238" i="2"/>
  <c r="N238" i="2"/>
  <c r="BF238" i="2" s="1"/>
  <c r="BK237" i="2"/>
  <c r="BI237" i="2"/>
  <c r="BH237" i="2"/>
  <c r="BG237" i="2"/>
  <c r="BE237" i="2"/>
  <c r="AA237" i="2"/>
  <c r="Y237" i="2"/>
  <c r="W237" i="2"/>
  <c r="N237" i="2"/>
  <c r="BF237" i="2" s="1"/>
  <c r="BK236" i="2"/>
  <c r="BI236" i="2"/>
  <c r="BH236" i="2"/>
  <c r="BG236" i="2"/>
  <c r="BE236" i="2"/>
  <c r="AA236" i="2"/>
  <c r="Y236" i="2"/>
  <c r="W236" i="2"/>
  <c r="N236" i="2"/>
  <c r="BF236" i="2" s="1"/>
  <c r="BK234" i="2"/>
  <c r="BI234" i="2"/>
  <c r="BH234" i="2"/>
  <c r="BG234" i="2"/>
  <c r="BE234" i="2"/>
  <c r="AA234" i="2"/>
  <c r="Y234" i="2"/>
  <c r="W234" i="2"/>
  <c r="N234" i="2"/>
  <c r="BF234" i="2" s="1"/>
  <c r="BK233" i="2"/>
  <c r="BI233" i="2"/>
  <c r="BH233" i="2"/>
  <c r="BG233" i="2"/>
  <c r="BE233" i="2"/>
  <c r="AA233" i="2"/>
  <c r="Y233" i="2"/>
  <c r="W233" i="2"/>
  <c r="N233" i="2"/>
  <c r="BF233" i="2" s="1"/>
  <c r="W232" i="2"/>
  <c r="BK231" i="2"/>
  <c r="BI231" i="2"/>
  <c r="BH231" i="2"/>
  <c r="BG231" i="2"/>
  <c r="BE231" i="2"/>
  <c r="AA231" i="2"/>
  <c r="Y231" i="2"/>
  <c r="W231" i="2"/>
  <c r="N231" i="2"/>
  <c r="BF231" i="2" s="1"/>
  <c r="BK230" i="2"/>
  <c r="BI230" i="2"/>
  <c r="BH230" i="2"/>
  <c r="BG230" i="2"/>
  <c r="BE230" i="2"/>
  <c r="AA230" i="2"/>
  <c r="Y230" i="2"/>
  <c r="W230" i="2"/>
  <c r="N230" i="2"/>
  <c r="BF230" i="2" s="1"/>
  <c r="BK229" i="2"/>
  <c r="BI229" i="2"/>
  <c r="BH229" i="2"/>
  <c r="BG229" i="2"/>
  <c r="BE229" i="2"/>
  <c r="AA229" i="2"/>
  <c r="Y229" i="2"/>
  <c r="W229" i="2"/>
  <c r="N229" i="2"/>
  <c r="BF229" i="2" s="1"/>
  <c r="BK228" i="2"/>
  <c r="BI228" i="2"/>
  <c r="BH228" i="2"/>
  <c r="BG228" i="2"/>
  <c r="BE228" i="2"/>
  <c r="AA228" i="2"/>
  <c r="Y228" i="2"/>
  <c r="W228" i="2"/>
  <c r="N228" i="2"/>
  <c r="BF228" i="2" s="1"/>
  <c r="BK227" i="2"/>
  <c r="BI227" i="2"/>
  <c r="BH227" i="2"/>
  <c r="BG227" i="2"/>
  <c r="BE227" i="2"/>
  <c r="AA227" i="2"/>
  <c r="Y227" i="2"/>
  <c r="W227" i="2"/>
  <c r="N227" i="2"/>
  <c r="BF227" i="2" s="1"/>
  <c r="BK226" i="2"/>
  <c r="BI226" i="2"/>
  <c r="BH226" i="2"/>
  <c r="BG226" i="2"/>
  <c r="BE226" i="2"/>
  <c r="AA226" i="2"/>
  <c r="Y226" i="2"/>
  <c r="W226" i="2"/>
  <c r="N226" i="2"/>
  <c r="BF226" i="2" s="1"/>
  <c r="BK225" i="2"/>
  <c r="BI225" i="2"/>
  <c r="BH225" i="2"/>
  <c r="BG225" i="2"/>
  <c r="BE225" i="2"/>
  <c r="AA225" i="2"/>
  <c r="Y225" i="2"/>
  <c r="W225" i="2"/>
  <c r="N225" i="2"/>
  <c r="BF225" i="2" s="1"/>
  <c r="BK224" i="2"/>
  <c r="BI224" i="2"/>
  <c r="BH224" i="2"/>
  <c r="BG224" i="2"/>
  <c r="BE224" i="2"/>
  <c r="AA224" i="2"/>
  <c r="Y224" i="2"/>
  <c r="W224" i="2"/>
  <c r="N224" i="2"/>
  <c r="BF224" i="2" s="1"/>
  <c r="BK223" i="2"/>
  <c r="BI223" i="2"/>
  <c r="BH223" i="2"/>
  <c r="BG223" i="2"/>
  <c r="BE223" i="2"/>
  <c r="AA223" i="2"/>
  <c r="Y223" i="2"/>
  <c r="W223" i="2"/>
  <c r="N223" i="2"/>
  <c r="BF223" i="2" s="1"/>
  <c r="BK221" i="2"/>
  <c r="BI221" i="2"/>
  <c r="BH221" i="2"/>
  <c r="BG221" i="2"/>
  <c r="BE221" i="2"/>
  <c r="AA221" i="2"/>
  <c r="Y221" i="2"/>
  <c r="W221" i="2"/>
  <c r="N221" i="2"/>
  <c r="BF221" i="2" s="1"/>
  <c r="BK220" i="2"/>
  <c r="BI220" i="2"/>
  <c r="BH220" i="2"/>
  <c r="BG220" i="2"/>
  <c r="BE220" i="2"/>
  <c r="AA220" i="2"/>
  <c r="Y220" i="2"/>
  <c r="W220" i="2"/>
  <c r="N220" i="2"/>
  <c r="BF220" i="2" s="1"/>
  <c r="BK219" i="2"/>
  <c r="BI219" i="2"/>
  <c r="BH219" i="2"/>
  <c r="BG219" i="2"/>
  <c r="BE219" i="2"/>
  <c r="AA219" i="2"/>
  <c r="Y219" i="2"/>
  <c r="W219" i="2"/>
  <c r="N219" i="2"/>
  <c r="BF219" i="2" s="1"/>
  <c r="BK218" i="2"/>
  <c r="BI218" i="2"/>
  <c r="BH218" i="2"/>
  <c r="BG218" i="2"/>
  <c r="BE218" i="2"/>
  <c r="AA218" i="2"/>
  <c r="Y218" i="2"/>
  <c r="W218" i="2"/>
  <c r="W216" i="2" s="1"/>
  <c r="N218" i="2"/>
  <c r="BF218" i="2" s="1"/>
  <c r="BK217" i="2"/>
  <c r="BI217" i="2"/>
  <c r="BH217" i="2"/>
  <c r="BG217" i="2"/>
  <c r="BE217" i="2"/>
  <c r="AA217" i="2"/>
  <c r="Y217" i="2"/>
  <c r="W217" i="2"/>
  <c r="N217" i="2"/>
  <c r="BF217" i="2" s="1"/>
  <c r="BK215" i="2"/>
  <c r="BI215" i="2"/>
  <c r="BH215" i="2"/>
  <c r="BG215" i="2"/>
  <c r="BE215" i="2"/>
  <c r="AA215" i="2"/>
  <c r="Y215" i="2"/>
  <c r="W215" i="2"/>
  <c r="N215" i="2"/>
  <c r="BF215" i="2" s="1"/>
  <c r="BK214" i="2"/>
  <c r="BI214" i="2"/>
  <c r="BH214" i="2"/>
  <c r="BG214" i="2"/>
  <c r="BE214" i="2"/>
  <c r="AA214" i="2"/>
  <c r="Y214" i="2"/>
  <c r="W214" i="2"/>
  <c r="N214" i="2"/>
  <c r="BF214" i="2" s="1"/>
  <c r="BK213" i="2"/>
  <c r="BI213" i="2"/>
  <c r="BH213" i="2"/>
  <c r="BG213" i="2"/>
  <c r="BE213" i="2"/>
  <c r="AA213" i="2"/>
  <c r="Y213" i="2"/>
  <c r="W213" i="2"/>
  <c r="N213" i="2"/>
  <c r="BF213" i="2" s="1"/>
  <c r="BK212" i="2"/>
  <c r="BI212" i="2"/>
  <c r="BH212" i="2"/>
  <c r="BG212" i="2"/>
  <c r="BE212" i="2"/>
  <c r="AA212" i="2"/>
  <c r="Y212" i="2"/>
  <c r="W212" i="2"/>
  <c r="N212" i="2"/>
  <c r="BF212" i="2" s="1"/>
  <c r="BK211" i="2"/>
  <c r="BI211" i="2"/>
  <c r="BH211" i="2"/>
  <c r="BG211" i="2"/>
  <c r="BE211" i="2"/>
  <c r="AA211" i="2"/>
  <c r="Y211" i="2"/>
  <c r="W211" i="2"/>
  <c r="N211" i="2"/>
  <c r="BF211" i="2" s="1"/>
  <c r="BK210" i="2"/>
  <c r="BI210" i="2"/>
  <c r="BH210" i="2"/>
  <c r="BG210" i="2"/>
  <c r="BE210" i="2"/>
  <c r="AA210" i="2"/>
  <c r="Y210" i="2"/>
  <c r="W210" i="2"/>
  <c r="N210" i="2"/>
  <c r="BF210" i="2" s="1"/>
  <c r="BK209" i="2"/>
  <c r="BI209" i="2"/>
  <c r="BH209" i="2"/>
  <c r="BG209" i="2"/>
  <c r="BE209" i="2"/>
  <c r="AA209" i="2"/>
  <c r="Y209" i="2"/>
  <c r="W209" i="2"/>
  <c r="N209" i="2"/>
  <c r="BF209" i="2" s="1"/>
  <c r="BK206" i="2"/>
  <c r="BK205" i="2" s="1"/>
  <c r="N205" i="2" s="1"/>
  <c r="N97" i="2" s="1"/>
  <c r="BI206" i="2"/>
  <c r="BH206" i="2"/>
  <c r="BG206" i="2"/>
  <c r="BE206" i="2"/>
  <c r="AA206" i="2"/>
  <c r="AA205" i="2" s="1"/>
  <c r="Y206" i="2"/>
  <c r="Y205" i="2" s="1"/>
  <c r="W206" i="2"/>
  <c r="N206" i="2"/>
  <c r="BF206" i="2" s="1"/>
  <c r="W205" i="2"/>
  <c r="BK204" i="2"/>
  <c r="BI204" i="2"/>
  <c r="BH204" i="2"/>
  <c r="BG204" i="2"/>
  <c r="BE204" i="2"/>
  <c r="AA204" i="2"/>
  <c r="Y204" i="2"/>
  <c r="W204" i="2"/>
  <c r="N204" i="2"/>
  <c r="BF204" i="2" s="1"/>
  <c r="BK203" i="2"/>
  <c r="BI203" i="2"/>
  <c r="BH203" i="2"/>
  <c r="BG203" i="2"/>
  <c r="BE203" i="2"/>
  <c r="AA203" i="2"/>
  <c r="Y203" i="2"/>
  <c r="W203" i="2"/>
  <c r="N203" i="2"/>
  <c r="BF203" i="2" s="1"/>
  <c r="BK202" i="2"/>
  <c r="BI202" i="2"/>
  <c r="BH202" i="2"/>
  <c r="BG202" i="2"/>
  <c r="BE202" i="2"/>
  <c r="AA202" i="2"/>
  <c r="Y202" i="2"/>
  <c r="W202" i="2"/>
  <c r="N202" i="2"/>
  <c r="BF202" i="2" s="1"/>
  <c r="BK201" i="2"/>
  <c r="BI201" i="2"/>
  <c r="BH201" i="2"/>
  <c r="BG201" i="2"/>
  <c r="BE201" i="2"/>
  <c r="AA201" i="2"/>
  <c r="Y201" i="2"/>
  <c r="W201" i="2"/>
  <c r="N201" i="2"/>
  <c r="BF201" i="2" s="1"/>
  <c r="BK200" i="2"/>
  <c r="BI200" i="2"/>
  <c r="BH200" i="2"/>
  <c r="BG200" i="2"/>
  <c r="BE200" i="2"/>
  <c r="AA200" i="2"/>
  <c r="Y200" i="2"/>
  <c r="W200" i="2"/>
  <c r="N200" i="2"/>
  <c r="BF200" i="2" s="1"/>
  <c r="BK198" i="2"/>
  <c r="BI198" i="2"/>
  <c r="BH198" i="2"/>
  <c r="BG198" i="2"/>
  <c r="BE198" i="2"/>
  <c r="AA198" i="2"/>
  <c r="Y198" i="2"/>
  <c r="W198" i="2"/>
  <c r="N198" i="2"/>
  <c r="BF198" i="2" s="1"/>
  <c r="BK197" i="2"/>
  <c r="BI197" i="2"/>
  <c r="BH197" i="2"/>
  <c r="BG197" i="2"/>
  <c r="BE197" i="2"/>
  <c r="AA197" i="2"/>
  <c r="Y197" i="2"/>
  <c r="W197" i="2"/>
  <c r="N197" i="2"/>
  <c r="BF197" i="2" s="1"/>
  <c r="BK196" i="2"/>
  <c r="BI196" i="2"/>
  <c r="BH196" i="2"/>
  <c r="BG196" i="2"/>
  <c r="BE196" i="2"/>
  <c r="AA196" i="2"/>
  <c r="Y196" i="2"/>
  <c r="W196" i="2"/>
  <c r="N196" i="2"/>
  <c r="BF196" i="2" s="1"/>
  <c r="BK195" i="2"/>
  <c r="BI195" i="2"/>
  <c r="BH195" i="2"/>
  <c r="BG195" i="2"/>
  <c r="BE195" i="2"/>
  <c r="AA195" i="2"/>
  <c r="Y195" i="2"/>
  <c r="W195" i="2"/>
  <c r="N195" i="2"/>
  <c r="BF195" i="2" s="1"/>
  <c r="BK194" i="2"/>
  <c r="BI194" i="2"/>
  <c r="BH194" i="2"/>
  <c r="BG194" i="2"/>
  <c r="BE194" i="2"/>
  <c r="AA194" i="2"/>
  <c r="Y194" i="2"/>
  <c r="W194" i="2"/>
  <c r="N194" i="2"/>
  <c r="BF194" i="2" s="1"/>
  <c r="BK193" i="2"/>
  <c r="BI193" i="2"/>
  <c r="BH193" i="2"/>
  <c r="BG193" i="2"/>
  <c r="BE193" i="2"/>
  <c r="AA193" i="2"/>
  <c r="Y193" i="2"/>
  <c r="W193" i="2"/>
  <c r="N193" i="2"/>
  <c r="BF193" i="2" s="1"/>
  <c r="BK192" i="2"/>
  <c r="BI192" i="2"/>
  <c r="BH192" i="2"/>
  <c r="BG192" i="2"/>
  <c r="BE192" i="2"/>
  <c r="AA192" i="2"/>
  <c r="Y192" i="2"/>
  <c r="W192" i="2"/>
  <c r="N192" i="2"/>
  <c r="BF192" i="2" s="1"/>
  <c r="BK191" i="2"/>
  <c r="BI191" i="2"/>
  <c r="BH191" i="2"/>
  <c r="BG191" i="2"/>
  <c r="BE191" i="2"/>
  <c r="AA191" i="2"/>
  <c r="Y191" i="2"/>
  <c r="W191" i="2"/>
  <c r="N191" i="2"/>
  <c r="BF191" i="2" s="1"/>
  <c r="BK189" i="2"/>
  <c r="BI189" i="2"/>
  <c r="BH189" i="2"/>
  <c r="BG189" i="2"/>
  <c r="BE189" i="2"/>
  <c r="AA189" i="2"/>
  <c r="Y189" i="2"/>
  <c r="W189" i="2"/>
  <c r="N189" i="2"/>
  <c r="BF189" i="2" s="1"/>
  <c r="BK188" i="2"/>
  <c r="BI188" i="2"/>
  <c r="BH188" i="2"/>
  <c r="BG188" i="2"/>
  <c r="BE188" i="2"/>
  <c r="AA188" i="2"/>
  <c r="Y188" i="2"/>
  <c r="W188" i="2"/>
  <c r="N188" i="2"/>
  <c r="BF188" i="2" s="1"/>
  <c r="BK187" i="2"/>
  <c r="BI187" i="2"/>
  <c r="BH187" i="2"/>
  <c r="BG187" i="2"/>
  <c r="BE187" i="2"/>
  <c r="AA187" i="2"/>
  <c r="Y187" i="2"/>
  <c r="W187" i="2"/>
  <c r="N187" i="2"/>
  <c r="BF187" i="2" s="1"/>
  <c r="BK186" i="2"/>
  <c r="BI186" i="2"/>
  <c r="BH186" i="2"/>
  <c r="BG186" i="2"/>
  <c r="BE186" i="2"/>
  <c r="AA186" i="2"/>
  <c r="Y186" i="2"/>
  <c r="W186" i="2"/>
  <c r="N186" i="2"/>
  <c r="BF186" i="2" s="1"/>
  <c r="BK185" i="2"/>
  <c r="BI185" i="2"/>
  <c r="BH185" i="2"/>
  <c r="BG185" i="2"/>
  <c r="BE185" i="2"/>
  <c r="AA185" i="2"/>
  <c r="Y185" i="2"/>
  <c r="W185" i="2"/>
  <c r="N185" i="2"/>
  <c r="BF185" i="2" s="1"/>
  <c r="BK184" i="2"/>
  <c r="BI184" i="2"/>
  <c r="BH184" i="2"/>
  <c r="BG184" i="2"/>
  <c r="BE184" i="2"/>
  <c r="AA184" i="2"/>
  <c r="Y184" i="2"/>
  <c r="W184" i="2"/>
  <c r="N184" i="2"/>
  <c r="BF184" i="2" s="1"/>
  <c r="BK183" i="2"/>
  <c r="BI183" i="2"/>
  <c r="BH183" i="2"/>
  <c r="BG183" i="2"/>
  <c r="BE183" i="2"/>
  <c r="AA183" i="2"/>
  <c r="Y183" i="2"/>
  <c r="W183" i="2"/>
  <c r="N183" i="2"/>
  <c r="BF183" i="2" s="1"/>
  <c r="BK182" i="2"/>
  <c r="BI182" i="2"/>
  <c r="BH182" i="2"/>
  <c r="BG182" i="2"/>
  <c r="BE182" i="2"/>
  <c r="AA182" i="2"/>
  <c r="Y182" i="2"/>
  <c r="W182" i="2"/>
  <c r="N182" i="2"/>
  <c r="BF182" i="2" s="1"/>
  <c r="BK181" i="2"/>
  <c r="BI181" i="2"/>
  <c r="BH181" i="2"/>
  <c r="BG181" i="2"/>
  <c r="BE181" i="2"/>
  <c r="AA181" i="2"/>
  <c r="Y181" i="2"/>
  <c r="W181" i="2"/>
  <c r="N181" i="2"/>
  <c r="BF181" i="2" s="1"/>
  <c r="BK180" i="2"/>
  <c r="BI180" i="2"/>
  <c r="BH180" i="2"/>
  <c r="BG180" i="2"/>
  <c r="BE180" i="2"/>
  <c r="AA180" i="2"/>
  <c r="Y180" i="2"/>
  <c r="W180" i="2"/>
  <c r="N180" i="2"/>
  <c r="BF180" i="2" s="1"/>
  <c r="BK179" i="2"/>
  <c r="BI179" i="2"/>
  <c r="BH179" i="2"/>
  <c r="BG179" i="2"/>
  <c r="BE179" i="2"/>
  <c r="AA179" i="2"/>
  <c r="Y179" i="2"/>
  <c r="W179" i="2"/>
  <c r="N179" i="2"/>
  <c r="BF179" i="2" s="1"/>
  <c r="BK178" i="2"/>
  <c r="BI178" i="2"/>
  <c r="BH178" i="2"/>
  <c r="BG178" i="2"/>
  <c r="BE178" i="2"/>
  <c r="AA178" i="2"/>
  <c r="Y178" i="2"/>
  <c r="W178" i="2"/>
  <c r="N178" i="2"/>
  <c r="BF178" i="2" s="1"/>
  <c r="BK177" i="2"/>
  <c r="BI177" i="2"/>
  <c r="BH177" i="2"/>
  <c r="BG177" i="2"/>
  <c r="BE177" i="2"/>
  <c r="AA177" i="2"/>
  <c r="Y177" i="2"/>
  <c r="W177" i="2"/>
  <c r="N177" i="2"/>
  <c r="BF177" i="2" s="1"/>
  <c r="BK176" i="2"/>
  <c r="BI176" i="2"/>
  <c r="BH176" i="2"/>
  <c r="BG176" i="2"/>
  <c r="BE176" i="2"/>
  <c r="AA176" i="2"/>
  <c r="Y176" i="2"/>
  <c r="W176" i="2"/>
  <c r="N176" i="2"/>
  <c r="BF176" i="2" s="1"/>
  <c r="BK175" i="2"/>
  <c r="BI175" i="2"/>
  <c r="BH175" i="2"/>
  <c r="BG175" i="2"/>
  <c r="BE175" i="2"/>
  <c r="AA175" i="2"/>
  <c r="Y175" i="2"/>
  <c r="W175" i="2"/>
  <c r="N175" i="2"/>
  <c r="BF175" i="2" s="1"/>
  <c r="BK174" i="2"/>
  <c r="BI174" i="2"/>
  <c r="BH174" i="2"/>
  <c r="BG174" i="2"/>
  <c r="BE174" i="2"/>
  <c r="AA174" i="2"/>
  <c r="Y174" i="2"/>
  <c r="W174" i="2"/>
  <c r="N174" i="2"/>
  <c r="BF174" i="2" s="1"/>
  <c r="BK173" i="2"/>
  <c r="BI173" i="2"/>
  <c r="BH173" i="2"/>
  <c r="BG173" i="2"/>
  <c r="BE173" i="2"/>
  <c r="AA173" i="2"/>
  <c r="Y173" i="2"/>
  <c r="W173" i="2"/>
  <c r="N173" i="2"/>
  <c r="BF173" i="2" s="1"/>
  <c r="BK172" i="2"/>
  <c r="BI172" i="2"/>
  <c r="BH172" i="2"/>
  <c r="BG172" i="2"/>
  <c r="BE172" i="2"/>
  <c r="AA172" i="2"/>
  <c r="Y172" i="2"/>
  <c r="W172" i="2"/>
  <c r="N172" i="2"/>
  <c r="BF172" i="2" s="1"/>
  <c r="BK171" i="2"/>
  <c r="BI171" i="2"/>
  <c r="BH171" i="2"/>
  <c r="BG171" i="2"/>
  <c r="BE171" i="2"/>
  <c r="AA171" i="2"/>
  <c r="Y171" i="2"/>
  <c r="W171" i="2"/>
  <c r="N171" i="2"/>
  <c r="BF171" i="2" s="1"/>
  <c r="BK170" i="2"/>
  <c r="BI170" i="2"/>
  <c r="BH170" i="2"/>
  <c r="BG170" i="2"/>
  <c r="BE170" i="2"/>
  <c r="AA170" i="2"/>
  <c r="Y170" i="2"/>
  <c r="W170" i="2"/>
  <c r="N170" i="2"/>
  <c r="BF170" i="2" s="1"/>
  <c r="BK169" i="2"/>
  <c r="BI169" i="2"/>
  <c r="BH169" i="2"/>
  <c r="BG169" i="2"/>
  <c r="BE169" i="2"/>
  <c r="AA169" i="2"/>
  <c r="Y169" i="2"/>
  <c r="W169" i="2"/>
  <c r="N169" i="2"/>
  <c r="BF169" i="2" s="1"/>
  <c r="BK168" i="2"/>
  <c r="BI168" i="2"/>
  <c r="BH168" i="2"/>
  <c r="BG168" i="2"/>
  <c r="BE168" i="2"/>
  <c r="AA168" i="2"/>
  <c r="Y168" i="2"/>
  <c r="W168" i="2"/>
  <c r="N168" i="2"/>
  <c r="BF168" i="2" s="1"/>
  <c r="Y167" i="2"/>
  <c r="BK166" i="2"/>
  <c r="BI166" i="2"/>
  <c r="BH166" i="2"/>
  <c r="BG166" i="2"/>
  <c r="BE166" i="2"/>
  <c r="AA166" i="2"/>
  <c r="Y166" i="2"/>
  <c r="W166" i="2"/>
  <c r="N166" i="2"/>
  <c r="BF166" i="2" s="1"/>
  <c r="BK165" i="2"/>
  <c r="BI165" i="2"/>
  <c r="BH165" i="2"/>
  <c r="BG165" i="2"/>
  <c r="BE165" i="2"/>
  <c r="AA165" i="2"/>
  <c r="Y165" i="2"/>
  <c r="W165" i="2"/>
  <c r="N165" i="2"/>
  <c r="BF165" i="2" s="1"/>
  <c r="BK164" i="2"/>
  <c r="BI164" i="2"/>
  <c r="BH164" i="2"/>
  <c r="BG164" i="2"/>
  <c r="BE164" i="2"/>
  <c r="AA164" i="2"/>
  <c r="Y164" i="2"/>
  <c r="W164" i="2"/>
  <c r="N164" i="2"/>
  <c r="BF164" i="2" s="1"/>
  <c r="BK163" i="2"/>
  <c r="BI163" i="2"/>
  <c r="BH163" i="2"/>
  <c r="BG163" i="2"/>
  <c r="BE163" i="2"/>
  <c r="AA163" i="2"/>
  <c r="Y163" i="2"/>
  <c r="W163" i="2"/>
  <c r="N163" i="2"/>
  <c r="BF163" i="2" s="1"/>
  <c r="BK162" i="2"/>
  <c r="BI162" i="2"/>
  <c r="BH162" i="2"/>
  <c r="BG162" i="2"/>
  <c r="BE162" i="2"/>
  <c r="AA162" i="2"/>
  <c r="Y162" i="2"/>
  <c r="W162" i="2"/>
  <c r="N162" i="2"/>
  <c r="BF162" i="2" s="1"/>
  <c r="BK161" i="2"/>
  <c r="BI161" i="2"/>
  <c r="BH161" i="2"/>
  <c r="BG161" i="2"/>
  <c r="BE161" i="2"/>
  <c r="AA161" i="2"/>
  <c r="Y161" i="2"/>
  <c r="W161" i="2"/>
  <c r="N161" i="2"/>
  <c r="BF161" i="2" s="1"/>
  <c r="BK160" i="2"/>
  <c r="BI160" i="2"/>
  <c r="BH160" i="2"/>
  <c r="BG160" i="2"/>
  <c r="BE160" i="2"/>
  <c r="AA160" i="2"/>
  <c r="Y160" i="2"/>
  <c r="W160" i="2"/>
  <c r="N160" i="2"/>
  <c r="BF160" i="2" s="1"/>
  <c r="BK159" i="2"/>
  <c r="BI159" i="2"/>
  <c r="BH159" i="2"/>
  <c r="BG159" i="2"/>
  <c r="BE159" i="2"/>
  <c r="AA159" i="2"/>
  <c r="Y159" i="2"/>
  <c r="W159" i="2"/>
  <c r="N159" i="2"/>
  <c r="BF159" i="2" s="1"/>
  <c r="BK158" i="2"/>
  <c r="BI158" i="2"/>
  <c r="BH158" i="2"/>
  <c r="BG158" i="2"/>
  <c r="BE158" i="2"/>
  <c r="AA158" i="2"/>
  <c r="Y158" i="2"/>
  <c r="W158" i="2"/>
  <c r="N158" i="2"/>
  <c r="BF158" i="2" s="1"/>
  <c r="BK157" i="2"/>
  <c r="BI157" i="2"/>
  <c r="BH157" i="2"/>
  <c r="BG157" i="2"/>
  <c r="BE157" i="2"/>
  <c r="AA157" i="2"/>
  <c r="Y157" i="2"/>
  <c r="W157" i="2"/>
  <c r="N157" i="2"/>
  <c r="BF157" i="2" s="1"/>
  <c r="BK156" i="2"/>
  <c r="BI156" i="2"/>
  <c r="BH156" i="2"/>
  <c r="BG156" i="2"/>
  <c r="BE156" i="2"/>
  <c r="AA156" i="2"/>
  <c r="Y156" i="2"/>
  <c r="W156" i="2"/>
  <c r="N156" i="2"/>
  <c r="BF156" i="2" s="1"/>
  <c r="BK154" i="2"/>
  <c r="BI154" i="2"/>
  <c r="BH154" i="2"/>
  <c r="BG154" i="2"/>
  <c r="BE154" i="2"/>
  <c r="AA154" i="2"/>
  <c r="Y154" i="2"/>
  <c r="W154" i="2"/>
  <c r="N154" i="2"/>
  <c r="BF154" i="2" s="1"/>
  <c r="BK153" i="2"/>
  <c r="BI153" i="2"/>
  <c r="BH153" i="2"/>
  <c r="BG153" i="2"/>
  <c r="BE153" i="2"/>
  <c r="AA153" i="2"/>
  <c r="Y153" i="2"/>
  <c r="W153" i="2"/>
  <c r="N153" i="2"/>
  <c r="BF153" i="2" s="1"/>
  <c r="BK152" i="2"/>
  <c r="BI152" i="2"/>
  <c r="BH152" i="2"/>
  <c r="BG152" i="2"/>
  <c r="BE152" i="2"/>
  <c r="AA152" i="2"/>
  <c r="Y152" i="2"/>
  <c r="W152" i="2"/>
  <c r="N152" i="2"/>
  <c r="BF152" i="2" s="1"/>
  <c r="BK151" i="2"/>
  <c r="BI151" i="2"/>
  <c r="BH151" i="2"/>
  <c r="BG151" i="2"/>
  <c r="BE151" i="2"/>
  <c r="AA151" i="2"/>
  <c r="Y151" i="2"/>
  <c r="W151" i="2"/>
  <c r="N151" i="2"/>
  <c r="BF151" i="2" s="1"/>
  <c r="BK150" i="2"/>
  <c r="BI150" i="2"/>
  <c r="BH150" i="2"/>
  <c r="BG150" i="2"/>
  <c r="BE150" i="2"/>
  <c r="AA150" i="2"/>
  <c r="Y150" i="2"/>
  <c r="W150" i="2"/>
  <c r="N150" i="2"/>
  <c r="BF150" i="2" s="1"/>
  <c r="BK149" i="2"/>
  <c r="BI149" i="2"/>
  <c r="BH149" i="2"/>
  <c r="BG149" i="2"/>
  <c r="BE149" i="2"/>
  <c r="AA149" i="2"/>
  <c r="Y149" i="2"/>
  <c r="W149" i="2"/>
  <c r="N149" i="2"/>
  <c r="BF149" i="2" s="1"/>
  <c r="BK148" i="2"/>
  <c r="BI148" i="2"/>
  <c r="BH148" i="2"/>
  <c r="BG148" i="2"/>
  <c r="BE148" i="2"/>
  <c r="AA148" i="2"/>
  <c r="Y148" i="2"/>
  <c r="W148" i="2"/>
  <c r="N148" i="2"/>
  <c r="BF148" i="2" s="1"/>
  <c r="BK147" i="2"/>
  <c r="BI147" i="2"/>
  <c r="BH147" i="2"/>
  <c r="BG147" i="2"/>
  <c r="BE147" i="2"/>
  <c r="AA147" i="2"/>
  <c r="Y147" i="2"/>
  <c r="W147" i="2"/>
  <c r="N147" i="2"/>
  <c r="BF147" i="2" s="1"/>
  <c r="BK146" i="2"/>
  <c r="BI146" i="2"/>
  <c r="BH146" i="2"/>
  <c r="BG146" i="2"/>
  <c r="BE146" i="2"/>
  <c r="AA146" i="2"/>
  <c r="Y146" i="2"/>
  <c r="W146" i="2"/>
  <c r="N146" i="2"/>
  <c r="BF146" i="2" s="1"/>
  <c r="BK144" i="2"/>
  <c r="BI144" i="2"/>
  <c r="BH144" i="2"/>
  <c r="BG144" i="2"/>
  <c r="BE144" i="2"/>
  <c r="AA144" i="2"/>
  <c r="Y144" i="2"/>
  <c r="W144" i="2"/>
  <c r="N144" i="2"/>
  <c r="BF144" i="2" s="1"/>
  <c r="BK143" i="2"/>
  <c r="BI143" i="2"/>
  <c r="BH143" i="2"/>
  <c r="BG143" i="2"/>
  <c r="BE143" i="2"/>
  <c r="AA143" i="2"/>
  <c r="Y143" i="2"/>
  <c r="Y141" i="2" s="1"/>
  <c r="W143" i="2"/>
  <c r="N143" i="2"/>
  <c r="BF143" i="2" s="1"/>
  <c r="BK142" i="2"/>
  <c r="BI142" i="2"/>
  <c r="BH142" i="2"/>
  <c r="BG142" i="2"/>
  <c r="BE142" i="2"/>
  <c r="AA142" i="2"/>
  <c r="Y142" i="2"/>
  <c r="W142" i="2"/>
  <c r="N142" i="2"/>
  <c r="BF142" i="2" s="1"/>
  <c r="M135" i="2"/>
  <c r="F135" i="2"/>
  <c r="F133" i="2"/>
  <c r="F131" i="2"/>
  <c r="BI119" i="2"/>
  <c r="BH119" i="2"/>
  <c r="BG119" i="2"/>
  <c r="BE119" i="2"/>
  <c r="BI118" i="2"/>
  <c r="BH118" i="2"/>
  <c r="BG118" i="2"/>
  <c r="BE118" i="2"/>
  <c r="BI117" i="2"/>
  <c r="BH117" i="2"/>
  <c r="BG117" i="2"/>
  <c r="BE117" i="2"/>
  <c r="BI116" i="2"/>
  <c r="BH116" i="2"/>
  <c r="BG116" i="2"/>
  <c r="BE116" i="2"/>
  <c r="BI115" i="2"/>
  <c r="BH115" i="2"/>
  <c r="BG115" i="2"/>
  <c r="BE115" i="2"/>
  <c r="BI114" i="2"/>
  <c r="BH114" i="2"/>
  <c r="BG114" i="2"/>
  <c r="BE114" i="2"/>
  <c r="M84" i="2"/>
  <c r="F84" i="2"/>
  <c r="F82" i="2"/>
  <c r="F80" i="2"/>
  <c r="AA141" i="2" l="1"/>
  <c r="Y190" i="2"/>
  <c r="Y216" i="2"/>
  <c r="Y232" i="2"/>
  <c r="BK232" i="2"/>
  <c r="N232" i="2" s="1"/>
  <c r="N102" i="2" s="1"/>
  <c r="BK235" i="2"/>
  <c r="N235" i="2" s="1"/>
  <c r="N103" i="2" s="1"/>
  <c r="BK190" i="2"/>
  <c r="N190" i="2" s="1"/>
  <c r="N95" i="2" s="1"/>
  <c r="BK291" i="2"/>
  <c r="N291" i="2" s="1"/>
  <c r="N106" i="2" s="1"/>
  <c r="H37" i="2"/>
  <c r="BK155" i="2"/>
  <c r="N155" i="2" s="1"/>
  <c r="N93" i="2" s="1"/>
  <c r="BK167" i="2"/>
  <c r="N167" i="2" s="1"/>
  <c r="N94" i="2" s="1"/>
  <c r="BK208" i="2"/>
  <c r="N208" i="2" s="1"/>
  <c r="N99" i="2" s="1"/>
  <c r="Y208" i="2"/>
  <c r="BK240" i="2"/>
  <c r="N240" i="2" s="1"/>
  <c r="N104" i="2" s="1"/>
  <c r="W252" i="2"/>
  <c r="BK252" i="2"/>
  <c r="N252" i="2" s="1"/>
  <c r="N105" i="2" s="1"/>
  <c r="W190" i="2"/>
  <c r="W199" i="2"/>
  <c r="BK199" i="2"/>
  <c r="N199" i="2" s="1"/>
  <c r="N96" i="2" s="1"/>
  <c r="BK216" i="2"/>
  <c r="N216" i="2" s="1"/>
  <c r="N100" i="2" s="1"/>
  <c r="BK222" i="2"/>
  <c r="N222" i="2" s="1"/>
  <c r="N101" i="2" s="1"/>
  <c r="AA235" i="2"/>
  <c r="BK297" i="2"/>
  <c r="N297" i="2" s="1"/>
  <c r="N107" i="2" s="1"/>
  <c r="Y297" i="2"/>
  <c r="Y304" i="2"/>
  <c r="BK145" i="2"/>
  <c r="N145" i="2" s="1"/>
  <c r="N92" i="2" s="1"/>
  <c r="AA145" i="2"/>
  <c r="W240" i="2"/>
  <c r="Y252" i="2"/>
  <c r="AA291" i="2"/>
  <c r="W291" i="2"/>
  <c r="H35" i="2"/>
  <c r="W208" i="2"/>
  <c r="M33" i="2"/>
  <c r="Y235" i="2"/>
  <c r="H36" i="2"/>
  <c r="BK141" i="2"/>
  <c r="N141" i="2" s="1"/>
  <c r="N91" i="2" s="1"/>
  <c r="W145" i="2"/>
  <c r="W155" i="2"/>
  <c r="AA167" i="2"/>
  <c r="Y199" i="2"/>
  <c r="AA222" i="2"/>
  <c r="Y222" i="2"/>
  <c r="AA240" i="2"/>
  <c r="W304" i="2"/>
  <c r="BK304" i="2"/>
  <c r="N304" i="2" s="1"/>
  <c r="N108" i="2" s="1"/>
  <c r="H33" i="2"/>
  <c r="M85" i="2" s="1"/>
  <c r="F136" i="2" s="1"/>
  <c r="M82" i="2" s="1"/>
  <c r="F78" i="2" s="1"/>
  <c r="Y145" i="2"/>
  <c r="Y155" i="2"/>
  <c r="AA199" i="2"/>
  <c r="AA216" i="2"/>
  <c r="AA252" i="2"/>
  <c r="AA297" i="2"/>
  <c r="W141" i="2"/>
  <c r="AA155" i="2"/>
  <c r="W167" i="2"/>
  <c r="AA190" i="2"/>
  <c r="AA208" i="2"/>
  <c r="W222" i="2"/>
  <c r="AA232" i="2"/>
  <c r="W235" i="2"/>
  <c r="Y291" i="2"/>
  <c r="BK310" i="2"/>
  <c r="N310" i="2" s="1"/>
  <c r="N110" i="2" s="1"/>
  <c r="N311" i="2"/>
  <c r="N111" i="2" s="1"/>
  <c r="AA304" i="2"/>
  <c r="W297" i="2"/>
  <c r="F85" i="2"/>
  <c r="F129" i="2"/>
  <c r="M133" i="2"/>
  <c r="M136" i="2"/>
  <c r="BK140" i="2" l="1"/>
  <c r="N140" i="2" s="1"/>
  <c r="N90" i="2" s="1"/>
  <c r="Y140" i="2"/>
  <c r="AA140" i="2"/>
  <c r="W140" i="2"/>
  <c r="BK207" i="2"/>
  <c r="N207" i="2" s="1"/>
  <c r="N98" i="2" s="1"/>
  <c r="W207" i="2"/>
  <c r="W139" i="2" s="1"/>
  <c r="AA207" i="2"/>
  <c r="AA139" i="2"/>
  <c r="Y207" i="2"/>
  <c r="Y139" i="2" l="1"/>
  <c r="BK139" i="2"/>
  <c r="N139" i="2" s="1"/>
  <c r="N89" i="2" s="1"/>
  <c r="N116" i="2" s="1"/>
  <c r="BF116" i="2" s="1"/>
  <c r="N119" i="2" l="1"/>
  <c r="BF119" i="2" s="1"/>
  <c r="N118" i="2"/>
  <c r="BF118" i="2" s="1"/>
  <c r="M28" i="2"/>
  <c r="N115" i="2"/>
  <c r="BF115" i="2" s="1"/>
  <c r="N114" i="2"/>
  <c r="BF114" i="2" s="1"/>
  <c r="N117" i="2"/>
  <c r="BF117" i="2" s="1"/>
  <c r="N113" i="2" l="1"/>
  <c r="M29" i="2" s="1"/>
  <c r="M31" i="2" s="1"/>
  <c r="M34" i="2"/>
  <c r="H34" i="2"/>
  <c r="L121" i="2" l="1"/>
  <c r="L39" i="2"/>
  <c r="N128" i="14" l="1"/>
  <c r="AY102" i="1"/>
  <c r="AX102" i="1"/>
  <c r="BI127" i="14"/>
  <c r="BH127" i="14"/>
  <c r="BG127" i="14"/>
  <c r="BE127" i="14"/>
  <c r="AA127" i="14"/>
  <c r="Y127" i="14"/>
  <c r="W127" i="14"/>
  <c r="BK127" i="14"/>
  <c r="N127" i="14"/>
  <c r="BF127" i="14" s="1"/>
  <c r="BI126" i="14"/>
  <c r="BH126" i="14"/>
  <c r="BG126" i="14"/>
  <c r="BE126" i="14"/>
  <c r="AA126" i="14"/>
  <c r="Y126" i="14"/>
  <c r="W126" i="14"/>
  <c r="BK126" i="14"/>
  <c r="N126" i="14"/>
  <c r="BF126" i="14" s="1"/>
  <c r="BI125" i="14"/>
  <c r="BH125" i="14"/>
  <c r="BG125" i="14"/>
  <c r="BE125" i="14"/>
  <c r="AA125" i="14"/>
  <c r="Y125" i="14"/>
  <c r="W125" i="14"/>
  <c r="BK125" i="14"/>
  <c r="N125" i="14"/>
  <c r="BF125" i="14" s="1"/>
  <c r="BI124" i="14"/>
  <c r="BH124" i="14"/>
  <c r="BG124" i="14"/>
  <c r="BE124" i="14"/>
  <c r="AA124" i="14"/>
  <c r="Y124" i="14"/>
  <c r="W124" i="14"/>
  <c r="BK124" i="14"/>
  <c r="N124" i="14"/>
  <c r="BF124" i="14" s="1"/>
  <c r="BI123" i="14"/>
  <c r="BH123" i="14"/>
  <c r="BG123" i="14"/>
  <c r="BE123" i="14"/>
  <c r="AA123" i="14"/>
  <c r="Y123" i="14"/>
  <c r="W123" i="14"/>
  <c r="BK123" i="14"/>
  <c r="N123" i="14"/>
  <c r="BF123" i="14" s="1"/>
  <c r="BI122" i="14"/>
  <c r="BH122" i="14"/>
  <c r="BG122" i="14"/>
  <c r="BE122" i="14"/>
  <c r="AA122" i="14"/>
  <c r="Y122" i="14"/>
  <c r="W122" i="14"/>
  <c r="BK122" i="14"/>
  <c r="N122" i="14"/>
  <c r="BF122" i="14" s="1"/>
  <c r="BI121" i="14"/>
  <c r="BH121" i="14"/>
  <c r="BG121" i="14"/>
  <c r="BE121" i="14"/>
  <c r="AA121" i="14"/>
  <c r="Y121" i="14"/>
  <c r="W121" i="14"/>
  <c r="BK121" i="14"/>
  <c r="N121" i="14"/>
  <c r="BF121" i="14" s="1"/>
  <c r="BI120" i="14"/>
  <c r="BH120" i="14"/>
  <c r="BG120" i="14"/>
  <c r="BE120" i="14"/>
  <c r="AA120" i="14"/>
  <c r="Y120" i="14"/>
  <c r="W120" i="14"/>
  <c r="BK120" i="14"/>
  <c r="N120" i="14"/>
  <c r="BF120" i="14" s="1"/>
  <c r="M113" i="14"/>
  <c r="F113" i="14"/>
  <c r="F111" i="14"/>
  <c r="F109" i="14"/>
  <c r="BI98" i="14"/>
  <c r="BH98" i="14"/>
  <c r="BG98" i="14"/>
  <c r="BE98" i="14"/>
  <c r="BI97" i="14"/>
  <c r="BH97" i="14"/>
  <c r="BG97" i="14"/>
  <c r="BE97" i="14"/>
  <c r="BI96" i="14"/>
  <c r="BH96" i="14"/>
  <c r="BG96" i="14"/>
  <c r="BE96" i="14"/>
  <c r="BI95" i="14"/>
  <c r="BH95" i="14"/>
  <c r="BG95" i="14"/>
  <c r="BE95" i="14"/>
  <c r="BI94" i="14"/>
  <c r="BH94" i="14"/>
  <c r="BG94" i="14"/>
  <c r="BE94" i="14"/>
  <c r="BI93" i="14"/>
  <c r="BH93" i="14"/>
  <c r="BG93" i="14"/>
  <c r="BE93" i="14"/>
  <c r="M83" i="14"/>
  <c r="F83" i="14"/>
  <c r="F81" i="14"/>
  <c r="F79" i="14"/>
  <c r="O21" i="14"/>
  <c r="E21" i="14"/>
  <c r="M114" i="14" s="1"/>
  <c r="O20" i="14"/>
  <c r="O15" i="14"/>
  <c r="E15" i="14"/>
  <c r="F114" i="14" s="1"/>
  <c r="O14" i="14"/>
  <c r="O9" i="14"/>
  <c r="M111" i="14" s="1"/>
  <c r="F6" i="14"/>
  <c r="F108" i="14" s="1"/>
  <c r="N119" i="13"/>
  <c r="AY101" i="1"/>
  <c r="AX101" i="1"/>
  <c r="BI118" i="13"/>
  <c r="BH118" i="13"/>
  <c r="BG118" i="13"/>
  <c r="BE118" i="13"/>
  <c r="AA118" i="13"/>
  <c r="AA117" i="13" s="1"/>
  <c r="AA116" i="13" s="1"/>
  <c r="Y118" i="13"/>
  <c r="Y117" i="13" s="1"/>
  <c r="Y116" i="13" s="1"/>
  <c r="W118" i="13"/>
  <c r="W117" i="13" s="1"/>
  <c r="W116" i="13" s="1"/>
  <c r="AU101" i="1" s="1"/>
  <c r="BK118" i="13"/>
  <c r="BK117" i="13" s="1"/>
  <c r="N118" i="13"/>
  <c r="BF118" i="13" s="1"/>
  <c r="M112" i="13"/>
  <c r="F112" i="13"/>
  <c r="F110" i="13"/>
  <c r="F108" i="13"/>
  <c r="BI97" i="13"/>
  <c r="BH97" i="13"/>
  <c r="BG97" i="13"/>
  <c r="BE97" i="13"/>
  <c r="BI96" i="13"/>
  <c r="BH96" i="13"/>
  <c r="BG96" i="13"/>
  <c r="BE96" i="13"/>
  <c r="BI95" i="13"/>
  <c r="BH95" i="13"/>
  <c r="BG95" i="13"/>
  <c r="BE95" i="13"/>
  <c r="BI94" i="13"/>
  <c r="BH94" i="13"/>
  <c r="BG94" i="13"/>
  <c r="BE94" i="13"/>
  <c r="BI93" i="13"/>
  <c r="BH93" i="13"/>
  <c r="BG93" i="13"/>
  <c r="BE93" i="13"/>
  <c r="BI92" i="13"/>
  <c r="BH92" i="13"/>
  <c r="BG92" i="13"/>
  <c r="BE92" i="13"/>
  <c r="M83" i="13"/>
  <c r="F83" i="13"/>
  <c r="F81" i="13"/>
  <c r="F79" i="13"/>
  <c r="O21" i="13"/>
  <c r="E21" i="13"/>
  <c r="M113" i="13" s="1"/>
  <c r="O20" i="13"/>
  <c r="O15" i="13"/>
  <c r="E15" i="13"/>
  <c r="F113" i="13" s="1"/>
  <c r="O14" i="13"/>
  <c r="O9" i="13"/>
  <c r="M110" i="13" s="1"/>
  <c r="F6" i="13"/>
  <c r="F107" i="13" s="1"/>
  <c r="N167" i="12"/>
  <c r="AY100" i="1"/>
  <c r="AX100" i="1"/>
  <c r="BI166" i="12"/>
  <c r="BH166" i="12"/>
  <c r="BG166" i="12"/>
  <c r="BE166" i="12"/>
  <c r="AA166" i="12"/>
  <c r="AA165" i="12" s="1"/>
  <c r="Y166" i="12"/>
  <c r="Y165" i="12" s="1"/>
  <c r="W166" i="12"/>
  <c r="W165" i="12" s="1"/>
  <c r="BK166" i="12"/>
  <c r="BK165" i="12" s="1"/>
  <c r="N165" i="12" s="1"/>
  <c r="N96" i="12" s="1"/>
  <c r="N166" i="12"/>
  <c r="BF166" i="12" s="1"/>
  <c r="BI164" i="12"/>
  <c r="BH164" i="12"/>
  <c r="BG164" i="12"/>
  <c r="BE164" i="12"/>
  <c r="AA164" i="12"/>
  <c r="AA163" i="12" s="1"/>
  <c r="Y164" i="12"/>
  <c r="Y163" i="12" s="1"/>
  <c r="W164" i="12"/>
  <c r="W163" i="12" s="1"/>
  <c r="BK164" i="12"/>
  <c r="BK163" i="12" s="1"/>
  <c r="N163" i="12" s="1"/>
  <c r="N95" i="12" s="1"/>
  <c r="N164" i="12"/>
  <c r="BF164" i="12" s="1"/>
  <c r="BI162" i="12"/>
  <c r="BH162" i="12"/>
  <c r="BG162" i="12"/>
  <c r="BE162" i="12"/>
  <c r="AA162" i="12"/>
  <c r="Y162" i="12"/>
  <c r="W162" i="12"/>
  <c r="BK162" i="12"/>
  <c r="N162" i="12"/>
  <c r="BF162" i="12" s="1"/>
  <c r="BI161" i="12"/>
  <c r="BH161" i="12"/>
  <c r="BG161" i="12"/>
  <c r="BE161" i="12"/>
  <c r="AA161" i="12"/>
  <c r="Y161" i="12"/>
  <c r="W161" i="12"/>
  <c r="BK161" i="12"/>
  <c r="N161" i="12"/>
  <c r="BF161" i="12" s="1"/>
  <c r="BI160" i="12"/>
  <c r="BH160" i="12"/>
  <c r="BG160" i="12"/>
  <c r="BE160" i="12"/>
  <c r="AA160" i="12"/>
  <c r="Y160" i="12"/>
  <c r="W160" i="12"/>
  <c r="BK160" i="12"/>
  <c r="N160" i="12"/>
  <c r="BF160" i="12" s="1"/>
  <c r="BI159" i="12"/>
  <c r="BH159" i="12"/>
  <c r="BG159" i="12"/>
  <c r="BE159" i="12"/>
  <c r="AA159" i="12"/>
  <c r="Y159" i="12"/>
  <c r="W159" i="12"/>
  <c r="BK159" i="12"/>
  <c r="N159" i="12"/>
  <c r="BF159" i="12" s="1"/>
  <c r="BI158" i="12"/>
  <c r="BH158" i="12"/>
  <c r="BG158" i="12"/>
  <c r="BE158" i="12"/>
  <c r="AA158" i="12"/>
  <c r="Y158" i="12"/>
  <c r="W158" i="12"/>
  <c r="BK158" i="12"/>
  <c r="N158" i="12"/>
  <c r="BF158" i="12" s="1"/>
  <c r="BI157" i="12"/>
  <c r="BH157" i="12"/>
  <c r="BG157" i="12"/>
  <c r="BE157" i="12"/>
  <c r="AA157" i="12"/>
  <c r="Y157" i="12"/>
  <c r="W157" i="12"/>
  <c r="BK157" i="12"/>
  <c r="N157" i="12"/>
  <c r="BF157" i="12" s="1"/>
  <c r="BI156" i="12"/>
  <c r="BH156" i="12"/>
  <c r="BG156" i="12"/>
  <c r="BE156" i="12"/>
  <c r="AA156" i="12"/>
  <c r="Y156" i="12"/>
  <c r="W156" i="12"/>
  <c r="BK156" i="12"/>
  <c r="N156" i="12"/>
  <c r="BF156" i="12" s="1"/>
  <c r="BI155" i="12"/>
  <c r="BH155" i="12"/>
  <c r="BG155" i="12"/>
  <c r="BE155" i="12"/>
  <c r="AA155" i="12"/>
  <c r="Y155" i="12"/>
  <c r="W155" i="12"/>
  <c r="BK155" i="12"/>
  <c r="N155" i="12"/>
  <c r="BF155" i="12" s="1"/>
  <c r="BI154" i="12"/>
  <c r="BH154" i="12"/>
  <c r="BG154" i="12"/>
  <c r="BE154" i="12"/>
  <c r="AA154" i="12"/>
  <c r="Y154" i="12"/>
  <c r="W154" i="12"/>
  <c r="BK154" i="12"/>
  <c r="N154" i="12"/>
  <c r="BF154" i="12" s="1"/>
  <c r="BI153" i="12"/>
  <c r="BH153" i="12"/>
  <c r="BG153" i="12"/>
  <c r="BE153" i="12"/>
  <c r="AA153" i="12"/>
  <c r="Y153" i="12"/>
  <c r="W153" i="12"/>
  <c r="BK153" i="12"/>
  <c r="N153" i="12"/>
  <c r="BF153" i="12" s="1"/>
  <c r="BI151" i="12"/>
  <c r="BH151" i="12"/>
  <c r="BG151" i="12"/>
  <c r="BE151" i="12"/>
  <c r="AA151" i="12"/>
  <c r="Y151" i="12"/>
  <c r="W151" i="12"/>
  <c r="BK151" i="12"/>
  <c r="N151" i="12"/>
  <c r="BF151" i="12" s="1"/>
  <c r="BI150" i="12"/>
  <c r="BH150" i="12"/>
  <c r="BG150" i="12"/>
  <c r="BE150" i="12"/>
  <c r="AA150" i="12"/>
  <c r="Y150" i="12"/>
  <c r="W150" i="12"/>
  <c r="BK150" i="12"/>
  <c r="N150" i="12"/>
  <c r="BF150" i="12" s="1"/>
  <c r="BI149" i="12"/>
  <c r="BH149" i="12"/>
  <c r="BG149" i="12"/>
  <c r="BE149" i="12"/>
  <c r="AA149" i="12"/>
  <c r="Y149" i="12"/>
  <c r="W149" i="12"/>
  <c r="BK149" i="12"/>
  <c r="N149" i="12"/>
  <c r="BF149" i="12" s="1"/>
  <c r="BI148" i="12"/>
  <c r="BH148" i="12"/>
  <c r="BG148" i="12"/>
  <c r="BE148" i="12"/>
  <c r="AA148" i="12"/>
  <c r="Y148" i="12"/>
  <c r="W148" i="12"/>
  <c r="BK148" i="12"/>
  <c r="N148" i="12"/>
  <c r="BF148" i="12" s="1"/>
  <c r="BI147" i="12"/>
  <c r="BH147" i="12"/>
  <c r="BG147" i="12"/>
  <c r="BE147" i="12"/>
  <c r="AA147" i="12"/>
  <c r="Y147" i="12"/>
  <c r="W147" i="12"/>
  <c r="BK147" i="12"/>
  <c r="N147" i="12"/>
  <c r="BF147" i="12" s="1"/>
  <c r="BI146" i="12"/>
  <c r="BH146" i="12"/>
  <c r="BG146" i="12"/>
  <c r="BE146" i="12"/>
  <c r="AA146" i="12"/>
  <c r="Y146" i="12"/>
  <c r="W146" i="12"/>
  <c r="BK146" i="12"/>
  <c r="N146" i="12"/>
  <c r="BF146" i="12" s="1"/>
  <c r="BI144" i="12"/>
  <c r="BH144" i="12"/>
  <c r="BG144" i="12"/>
  <c r="BE144" i="12"/>
  <c r="AA144" i="12"/>
  <c r="AA143" i="12" s="1"/>
  <c r="Y144" i="12"/>
  <c r="Y143" i="12" s="1"/>
  <c r="W144" i="12"/>
  <c r="W143" i="12" s="1"/>
  <c r="BK144" i="12"/>
  <c r="BK143" i="12" s="1"/>
  <c r="N143" i="12" s="1"/>
  <c r="N92" i="12" s="1"/>
  <c r="N144" i="12"/>
  <c r="BF144" i="12" s="1"/>
  <c r="BI142" i="12"/>
  <c r="BH142" i="12"/>
  <c r="BG142" i="12"/>
  <c r="BE142" i="12"/>
  <c r="AA142" i="12"/>
  <c r="Y142" i="12"/>
  <c r="W142" i="12"/>
  <c r="BK142" i="12"/>
  <c r="N142" i="12"/>
  <c r="BF142" i="12" s="1"/>
  <c r="BI141" i="12"/>
  <c r="BH141" i="12"/>
  <c r="BG141" i="12"/>
  <c r="BE141" i="12"/>
  <c r="AA141" i="12"/>
  <c r="Y141" i="12"/>
  <c r="W141" i="12"/>
  <c r="BK141" i="12"/>
  <c r="N141" i="12"/>
  <c r="BF141" i="12" s="1"/>
  <c r="BI140" i="12"/>
  <c r="BH140" i="12"/>
  <c r="BG140" i="12"/>
  <c r="BE140" i="12"/>
  <c r="AA140" i="12"/>
  <c r="Y140" i="12"/>
  <c r="W140" i="12"/>
  <c r="BK140" i="12"/>
  <c r="N140" i="12"/>
  <c r="BF140" i="12" s="1"/>
  <c r="BI139" i="12"/>
  <c r="BH139" i="12"/>
  <c r="BG139" i="12"/>
  <c r="BE139" i="12"/>
  <c r="AA139" i="12"/>
  <c r="Y139" i="12"/>
  <c r="W139" i="12"/>
  <c r="BK139" i="12"/>
  <c r="N139" i="12"/>
  <c r="BF139" i="12" s="1"/>
  <c r="BI138" i="12"/>
  <c r="BH138" i="12"/>
  <c r="BG138" i="12"/>
  <c r="BE138" i="12"/>
  <c r="AA138" i="12"/>
  <c r="Y138" i="12"/>
  <c r="W138" i="12"/>
  <c r="BK138" i="12"/>
  <c r="N138" i="12"/>
  <c r="BF138" i="12" s="1"/>
  <c r="BI137" i="12"/>
  <c r="BH137" i="12"/>
  <c r="BG137" i="12"/>
  <c r="BE137" i="12"/>
  <c r="AA137" i="12"/>
  <c r="Y137" i="12"/>
  <c r="W137" i="12"/>
  <c r="BK137" i="12"/>
  <c r="N137" i="12"/>
  <c r="BF137" i="12" s="1"/>
  <c r="BI136" i="12"/>
  <c r="BH136" i="12"/>
  <c r="BG136" i="12"/>
  <c r="BE136" i="12"/>
  <c r="AA136" i="12"/>
  <c r="Y136" i="12"/>
  <c r="W136" i="12"/>
  <c r="BK136" i="12"/>
  <c r="N136" i="12"/>
  <c r="BF136" i="12" s="1"/>
  <c r="BI135" i="12"/>
  <c r="BH135" i="12"/>
  <c r="BG135" i="12"/>
  <c r="BE135" i="12"/>
  <c r="AA135" i="12"/>
  <c r="Y135" i="12"/>
  <c r="W135" i="12"/>
  <c r="BK135" i="12"/>
  <c r="N135" i="12"/>
  <c r="BF135" i="12" s="1"/>
  <c r="BI134" i="12"/>
  <c r="BH134" i="12"/>
  <c r="BG134" i="12"/>
  <c r="BE134" i="12"/>
  <c r="AA134" i="12"/>
  <c r="Y134" i="12"/>
  <c r="W134" i="12"/>
  <c r="BK134" i="12"/>
  <c r="N134" i="12"/>
  <c r="BF134" i="12" s="1"/>
  <c r="BI133" i="12"/>
  <c r="BH133" i="12"/>
  <c r="BG133" i="12"/>
  <c r="BE133" i="12"/>
  <c r="AA133" i="12"/>
  <c r="Y133" i="12"/>
  <c r="W133" i="12"/>
  <c r="BK133" i="12"/>
  <c r="N133" i="12"/>
  <c r="BF133" i="12" s="1"/>
  <c r="BI132" i="12"/>
  <c r="BH132" i="12"/>
  <c r="BG132" i="12"/>
  <c r="BE132" i="12"/>
  <c r="AA132" i="12"/>
  <c r="Y132" i="12"/>
  <c r="W132" i="12"/>
  <c r="BK132" i="12"/>
  <c r="N132" i="12"/>
  <c r="BF132" i="12" s="1"/>
  <c r="BI131" i="12"/>
  <c r="BH131" i="12"/>
  <c r="BG131" i="12"/>
  <c r="BE131" i="12"/>
  <c r="AA131" i="12"/>
  <c r="Y131" i="12"/>
  <c r="W131" i="12"/>
  <c r="BK131" i="12"/>
  <c r="N131" i="12"/>
  <c r="BF131" i="12" s="1"/>
  <c r="BI130" i="12"/>
  <c r="BH130" i="12"/>
  <c r="BG130" i="12"/>
  <c r="BE130" i="12"/>
  <c r="AA130" i="12"/>
  <c r="Y130" i="12"/>
  <c r="W130" i="12"/>
  <c r="BK130" i="12"/>
  <c r="N130" i="12"/>
  <c r="BF130" i="12" s="1"/>
  <c r="BI129" i="12"/>
  <c r="BH129" i="12"/>
  <c r="BG129" i="12"/>
  <c r="BE129" i="12"/>
  <c r="AA129" i="12"/>
  <c r="Y129" i="12"/>
  <c r="W129" i="12"/>
  <c r="BK129" i="12"/>
  <c r="N129" i="12"/>
  <c r="BF129" i="12" s="1"/>
  <c r="BI128" i="12"/>
  <c r="BH128" i="12"/>
  <c r="BG128" i="12"/>
  <c r="BE128" i="12"/>
  <c r="AA128" i="12"/>
  <c r="Y128" i="12"/>
  <c r="W128" i="12"/>
  <c r="BK128" i="12"/>
  <c r="N128" i="12"/>
  <c r="BF128" i="12" s="1"/>
  <c r="BI127" i="12"/>
  <c r="BH127" i="12"/>
  <c r="BG127" i="12"/>
  <c r="BE127" i="12"/>
  <c r="AA127" i="12"/>
  <c r="Y127" i="12"/>
  <c r="W127" i="12"/>
  <c r="BK127" i="12"/>
  <c r="N127" i="12"/>
  <c r="BF127" i="12" s="1"/>
  <c r="M120" i="12"/>
  <c r="F120" i="12"/>
  <c r="F118" i="12"/>
  <c r="F116" i="12"/>
  <c r="BI104" i="12"/>
  <c r="BH104" i="12"/>
  <c r="BG104" i="12"/>
  <c r="BE104" i="12"/>
  <c r="BI103" i="12"/>
  <c r="BH103" i="12"/>
  <c r="BG103" i="12"/>
  <c r="BE103" i="12"/>
  <c r="BI102" i="12"/>
  <c r="BH102" i="12"/>
  <c r="BG102" i="12"/>
  <c r="BE102" i="12"/>
  <c r="BI101" i="12"/>
  <c r="BH101" i="12"/>
  <c r="BG101" i="12"/>
  <c r="BE101" i="12"/>
  <c r="BI100" i="12"/>
  <c r="BH100" i="12"/>
  <c r="BG100" i="12"/>
  <c r="BE100" i="12"/>
  <c r="BI99" i="12"/>
  <c r="BH99" i="12"/>
  <c r="BG99" i="12"/>
  <c r="BE99" i="12"/>
  <c r="M84" i="12"/>
  <c r="F84" i="12"/>
  <c r="F82" i="12"/>
  <c r="F80" i="12"/>
  <c r="O22" i="12"/>
  <c r="E22" i="12"/>
  <c r="M121" i="12" s="1"/>
  <c r="O21" i="12"/>
  <c r="O16" i="12"/>
  <c r="E16" i="12"/>
  <c r="F121" i="12" s="1"/>
  <c r="O15" i="12"/>
  <c r="O10" i="12"/>
  <c r="M118" i="12" s="1"/>
  <c r="F6" i="12"/>
  <c r="F114" i="12" s="1"/>
  <c r="N190" i="11"/>
  <c r="AY99" i="1"/>
  <c r="AX99" i="1"/>
  <c r="BI189" i="11"/>
  <c r="BH189" i="11"/>
  <c r="BG189" i="11"/>
  <c r="BE189" i="11"/>
  <c r="AA189" i="11"/>
  <c r="Y189" i="11"/>
  <c r="W189" i="11"/>
  <c r="BK189" i="11"/>
  <c r="N189" i="11"/>
  <c r="BF189" i="11" s="1"/>
  <c r="BI188" i="11"/>
  <c r="BH188" i="11"/>
  <c r="BG188" i="11"/>
  <c r="BE188" i="11"/>
  <c r="AA188" i="11"/>
  <c r="Y188" i="11"/>
  <c r="W188" i="11"/>
  <c r="BK188" i="11"/>
  <c r="N188" i="11"/>
  <c r="BF188" i="11" s="1"/>
  <c r="BI187" i="11"/>
  <c r="BH187" i="11"/>
  <c r="BG187" i="11"/>
  <c r="BE187" i="11"/>
  <c r="AA187" i="11"/>
  <c r="Y187" i="11"/>
  <c r="W187" i="11"/>
  <c r="BK187" i="11"/>
  <c r="N187" i="11"/>
  <c r="BF187" i="11" s="1"/>
  <c r="BI186" i="11"/>
  <c r="BH186" i="11"/>
  <c r="BG186" i="11"/>
  <c r="BE186" i="11"/>
  <c r="AA186" i="11"/>
  <c r="Y186" i="11"/>
  <c r="W186" i="11"/>
  <c r="BK186" i="11"/>
  <c r="N186" i="11"/>
  <c r="BF186" i="11" s="1"/>
  <c r="BI185" i="11"/>
  <c r="BH185" i="11"/>
  <c r="BG185" i="11"/>
  <c r="BE185" i="11"/>
  <c r="AA185" i="11"/>
  <c r="Y185" i="11"/>
  <c r="W185" i="11"/>
  <c r="BK185" i="11"/>
  <c r="N185" i="11"/>
  <c r="BF185" i="11" s="1"/>
  <c r="BI184" i="11"/>
  <c r="BH184" i="11"/>
  <c r="BG184" i="11"/>
  <c r="BE184" i="11"/>
  <c r="AA184" i="11"/>
  <c r="Y184" i="11"/>
  <c r="W184" i="11"/>
  <c r="BK184" i="11"/>
  <c r="N184" i="11"/>
  <c r="BF184" i="11" s="1"/>
  <c r="BI183" i="11"/>
  <c r="BH183" i="11"/>
  <c r="BG183" i="11"/>
  <c r="BE183" i="11"/>
  <c r="AA183" i="11"/>
  <c r="Y183" i="11"/>
  <c r="W183" i="11"/>
  <c r="BK183" i="11"/>
  <c r="N183" i="11"/>
  <c r="BF183" i="11" s="1"/>
  <c r="BI182" i="11"/>
  <c r="BH182" i="11"/>
  <c r="BG182" i="11"/>
  <c r="BE182" i="11"/>
  <c r="AA182" i="11"/>
  <c r="Y182" i="11"/>
  <c r="W182" i="11"/>
  <c r="BK182" i="11"/>
  <c r="N182" i="11"/>
  <c r="BF182" i="11" s="1"/>
  <c r="BI181" i="11"/>
  <c r="BH181" i="11"/>
  <c r="BG181" i="11"/>
  <c r="BE181" i="11"/>
  <c r="AA181" i="11"/>
  <c r="Y181" i="11"/>
  <c r="W181" i="11"/>
  <c r="BK181" i="11"/>
  <c r="N181" i="11"/>
  <c r="BF181" i="11" s="1"/>
  <c r="BI180" i="11"/>
  <c r="BH180" i="11"/>
  <c r="BG180" i="11"/>
  <c r="BE180" i="11"/>
  <c r="AA180" i="11"/>
  <c r="Y180" i="11"/>
  <c r="W180" i="11"/>
  <c r="BK180" i="11"/>
  <c r="N180" i="11"/>
  <c r="BF180" i="11" s="1"/>
  <c r="BI177" i="11"/>
  <c r="BH177" i="11"/>
  <c r="BG177" i="11"/>
  <c r="BE177" i="11"/>
  <c r="AA177" i="11"/>
  <c r="AA176" i="11" s="1"/>
  <c r="Y177" i="11"/>
  <c r="Y176" i="11" s="1"/>
  <c r="W177" i="11"/>
  <c r="W176" i="11" s="1"/>
  <c r="BK177" i="11"/>
  <c r="BK176" i="11" s="1"/>
  <c r="N176" i="11" s="1"/>
  <c r="N97" i="11" s="1"/>
  <c r="N177" i="11"/>
  <c r="BF177" i="11" s="1"/>
  <c r="BI175" i="11"/>
  <c r="BH175" i="11"/>
  <c r="BG175" i="11"/>
  <c r="BE175" i="11"/>
  <c r="AA175" i="11"/>
  <c r="AA174" i="11" s="1"/>
  <c r="Y175" i="11"/>
  <c r="Y174" i="11" s="1"/>
  <c r="W175" i="11"/>
  <c r="W174" i="11" s="1"/>
  <c r="BK175" i="11"/>
  <c r="BK174" i="11" s="1"/>
  <c r="N174" i="11" s="1"/>
  <c r="N96" i="11" s="1"/>
  <c r="N175" i="11"/>
  <c r="BF175" i="11" s="1"/>
  <c r="BI173" i="11"/>
  <c r="BH173" i="11"/>
  <c r="BG173" i="11"/>
  <c r="BE173" i="11"/>
  <c r="AA173" i="11"/>
  <c r="Y173" i="11"/>
  <c r="W173" i="11"/>
  <c r="BK173" i="11"/>
  <c r="N173" i="11"/>
  <c r="BF173" i="11" s="1"/>
  <c r="BI172" i="11"/>
  <c r="BH172" i="11"/>
  <c r="BG172" i="11"/>
  <c r="BE172" i="11"/>
  <c r="AA172" i="11"/>
  <c r="Y172" i="11"/>
  <c r="W172" i="11"/>
  <c r="BK172" i="11"/>
  <c r="N172" i="11"/>
  <c r="BF172" i="11" s="1"/>
  <c r="BI171" i="11"/>
  <c r="BH171" i="11"/>
  <c r="BG171" i="11"/>
  <c r="BE171" i="11"/>
  <c r="AA171" i="11"/>
  <c r="Y171" i="11"/>
  <c r="W171" i="11"/>
  <c r="BK171" i="11"/>
  <c r="N171" i="11"/>
  <c r="BF171" i="11" s="1"/>
  <c r="BI170" i="11"/>
  <c r="BH170" i="11"/>
  <c r="BG170" i="11"/>
  <c r="BE170" i="11"/>
  <c r="AA170" i="11"/>
  <c r="Y170" i="11"/>
  <c r="W170" i="11"/>
  <c r="BK170" i="11"/>
  <c r="N170" i="11"/>
  <c r="BF170" i="11" s="1"/>
  <c r="BI169" i="11"/>
  <c r="BH169" i="11"/>
  <c r="BG169" i="11"/>
  <c r="BE169" i="11"/>
  <c r="AA169" i="11"/>
  <c r="Y169" i="11"/>
  <c r="W169" i="11"/>
  <c r="BK169" i="11"/>
  <c r="N169" i="11"/>
  <c r="BF169" i="11" s="1"/>
  <c r="BI168" i="11"/>
  <c r="BH168" i="11"/>
  <c r="BG168" i="11"/>
  <c r="BE168" i="11"/>
  <c r="AA168" i="11"/>
  <c r="Y168" i="11"/>
  <c r="W168" i="11"/>
  <c r="BK168" i="11"/>
  <c r="N168" i="11"/>
  <c r="BF168" i="11" s="1"/>
  <c r="BI167" i="11"/>
  <c r="BH167" i="11"/>
  <c r="BG167" i="11"/>
  <c r="BE167" i="11"/>
  <c r="AA167" i="11"/>
  <c r="Y167" i="11"/>
  <c r="W167" i="11"/>
  <c r="BK167" i="11"/>
  <c r="N167" i="11"/>
  <c r="BF167" i="11" s="1"/>
  <c r="BI166" i="11"/>
  <c r="BH166" i="11"/>
  <c r="BG166" i="11"/>
  <c r="BE166" i="11"/>
  <c r="AA166" i="11"/>
  <c r="Y166" i="11"/>
  <c r="W166" i="11"/>
  <c r="BK166" i="11"/>
  <c r="N166" i="11"/>
  <c r="BF166" i="11" s="1"/>
  <c r="BI165" i="11"/>
  <c r="BH165" i="11"/>
  <c r="BG165" i="11"/>
  <c r="BE165" i="11"/>
  <c r="AA165" i="11"/>
  <c r="Y165" i="11"/>
  <c r="W165" i="11"/>
  <c r="BK165" i="11"/>
  <c r="N165" i="11"/>
  <c r="BF165" i="11" s="1"/>
  <c r="BI164" i="11"/>
  <c r="BH164" i="11"/>
  <c r="BG164" i="11"/>
  <c r="BE164" i="11"/>
  <c r="AA164" i="11"/>
  <c r="Y164" i="11"/>
  <c r="W164" i="11"/>
  <c r="BK164" i="11"/>
  <c r="N164" i="11"/>
  <c r="BF164" i="11" s="1"/>
  <c r="BI163" i="11"/>
  <c r="BH163" i="11"/>
  <c r="BG163" i="11"/>
  <c r="BE163" i="11"/>
  <c r="AA163" i="11"/>
  <c r="Y163" i="11"/>
  <c r="W163" i="11"/>
  <c r="BK163" i="11"/>
  <c r="N163" i="11"/>
  <c r="BF163" i="11" s="1"/>
  <c r="BI161" i="11"/>
  <c r="BH161" i="11"/>
  <c r="BG161" i="11"/>
  <c r="BE161" i="11"/>
  <c r="AA161" i="11"/>
  <c r="Y161" i="11"/>
  <c r="W161" i="11"/>
  <c r="BK161" i="11"/>
  <c r="N161" i="11"/>
  <c r="BF161" i="11" s="1"/>
  <c r="BI160" i="11"/>
  <c r="BH160" i="11"/>
  <c r="BG160" i="11"/>
  <c r="BE160" i="11"/>
  <c r="AA160" i="11"/>
  <c r="Y160" i="11"/>
  <c r="W160" i="11"/>
  <c r="BK160" i="11"/>
  <c r="N160" i="11"/>
  <c r="BF160" i="11" s="1"/>
  <c r="BI159" i="11"/>
  <c r="BH159" i="11"/>
  <c r="BG159" i="11"/>
  <c r="BE159" i="11"/>
  <c r="AA159" i="11"/>
  <c r="Y159" i="11"/>
  <c r="W159" i="11"/>
  <c r="BK159" i="11"/>
  <c r="N159" i="11"/>
  <c r="BF159" i="11" s="1"/>
  <c r="BI158" i="11"/>
  <c r="BH158" i="11"/>
  <c r="BG158" i="11"/>
  <c r="BE158" i="11"/>
  <c r="AA158" i="11"/>
  <c r="Y158" i="11"/>
  <c r="W158" i="11"/>
  <c r="BK158" i="11"/>
  <c r="N158" i="11"/>
  <c r="BF158" i="11" s="1"/>
  <c r="BI157" i="11"/>
  <c r="BH157" i="11"/>
  <c r="BG157" i="11"/>
  <c r="BE157" i="11"/>
  <c r="AA157" i="11"/>
  <c r="Y157" i="11"/>
  <c r="W157" i="11"/>
  <c r="BK157" i="11"/>
  <c r="N157" i="11"/>
  <c r="BF157" i="11" s="1"/>
  <c r="BI156" i="11"/>
  <c r="BH156" i="11"/>
  <c r="BG156" i="11"/>
  <c r="BE156" i="11"/>
  <c r="AA156" i="11"/>
  <c r="Y156" i="11"/>
  <c r="W156" i="11"/>
  <c r="BK156" i="11"/>
  <c r="N156" i="11"/>
  <c r="BF156" i="11" s="1"/>
  <c r="BI154" i="11"/>
  <c r="BH154" i="11"/>
  <c r="BG154" i="11"/>
  <c r="BE154" i="11"/>
  <c r="AA154" i="11"/>
  <c r="AA153" i="11" s="1"/>
  <c r="Y154" i="11"/>
  <c r="Y153" i="11" s="1"/>
  <c r="W154" i="11"/>
  <c r="W153" i="11" s="1"/>
  <c r="BK154" i="11"/>
  <c r="BK153" i="11" s="1"/>
  <c r="N153" i="11" s="1"/>
  <c r="N93" i="11" s="1"/>
  <c r="N154" i="11"/>
  <c r="BF154" i="11" s="1"/>
  <c r="BI152" i="11"/>
  <c r="BH152" i="11"/>
  <c r="BG152" i="11"/>
  <c r="BE152" i="11"/>
  <c r="AA152" i="11"/>
  <c r="Y152" i="11"/>
  <c r="W152" i="11"/>
  <c r="BK152" i="11"/>
  <c r="N152" i="11"/>
  <c r="BF152" i="11" s="1"/>
  <c r="BI151" i="11"/>
  <c r="BH151" i="11"/>
  <c r="BG151" i="11"/>
  <c r="BE151" i="11"/>
  <c r="AA151" i="11"/>
  <c r="Y151" i="11"/>
  <c r="W151" i="11"/>
  <c r="BK151" i="11"/>
  <c r="N151" i="11"/>
  <c r="BF151" i="11" s="1"/>
  <c r="BI150" i="11"/>
  <c r="BH150" i="11"/>
  <c r="BG150" i="11"/>
  <c r="BE150" i="11"/>
  <c r="AA150" i="11"/>
  <c r="Y150" i="11"/>
  <c r="W150" i="11"/>
  <c r="BK150" i="11"/>
  <c r="N150" i="11"/>
  <c r="BF150" i="11" s="1"/>
  <c r="BI149" i="11"/>
  <c r="BH149" i="11"/>
  <c r="BG149" i="11"/>
  <c r="BE149" i="11"/>
  <c r="AA149" i="11"/>
  <c r="Y149" i="11"/>
  <c r="W149" i="11"/>
  <c r="BK149" i="11"/>
  <c r="N149" i="11"/>
  <c r="BF149" i="11" s="1"/>
  <c r="BI147" i="11"/>
  <c r="BH147" i="11"/>
  <c r="BG147" i="11"/>
  <c r="BE147" i="11"/>
  <c r="AA147" i="11"/>
  <c r="Y147" i="11"/>
  <c r="W147" i="11"/>
  <c r="BK147" i="11"/>
  <c r="N147" i="11"/>
  <c r="BF147" i="11" s="1"/>
  <c r="BI146" i="11"/>
  <c r="BH146" i="11"/>
  <c r="BG146" i="11"/>
  <c r="BE146" i="11"/>
  <c r="AA146" i="11"/>
  <c r="Y146" i="11"/>
  <c r="W146" i="11"/>
  <c r="BK146" i="11"/>
  <c r="N146" i="11"/>
  <c r="BF146" i="11" s="1"/>
  <c r="BI145" i="11"/>
  <c r="BH145" i="11"/>
  <c r="BG145" i="11"/>
  <c r="BE145" i="11"/>
  <c r="AA145" i="11"/>
  <c r="Y145" i="11"/>
  <c r="W145" i="11"/>
  <c r="BK145" i="11"/>
  <c r="N145" i="11"/>
  <c r="BF145" i="11" s="1"/>
  <c r="BI144" i="11"/>
  <c r="BH144" i="11"/>
  <c r="BG144" i="11"/>
  <c r="BE144" i="11"/>
  <c r="AA144" i="11"/>
  <c r="Y144" i="11"/>
  <c r="W144" i="11"/>
  <c r="BK144" i="11"/>
  <c r="N144" i="11"/>
  <c r="BF144" i="11" s="1"/>
  <c r="BI143" i="11"/>
  <c r="BH143" i="11"/>
  <c r="BG143" i="11"/>
  <c r="BE143" i="11"/>
  <c r="AA143" i="11"/>
  <c r="Y143" i="11"/>
  <c r="W143" i="11"/>
  <c r="BK143" i="11"/>
  <c r="N143" i="11"/>
  <c r="BF143" i="11" s="1"/>
  <c r="BI142" i="11"/>
  <c r="BH142" i="11"/>
  <c r="BG142" i="11"/>
  <c r="BE142" i="11"/>
  <c r="AA142" i="11"/>
  <c r="Y142" i="11"/>
  <c r="W142" i="11"/>
  <c r="BK142" i="11"/>
  <c r="N142" i="11"/>
  <c r="BF142" i="11" s="1"/>
  <c r="BI141" i="11"/>
  <c r="BH141" i="11"/>
  <c r="BG141" i="11"/>
  <c r="BE141" i="11"/>
  <c r="AA141" i="11"/>
  <c r="Y141" i="11"/>
  <c r="W141" i="11"/>
  <c r="BK141" i="11"/>
  <c r="N141" i="11"/>
  <c r="BF141" i="11" s="1"/>
  <c r="BI140" i="11"/>
  <c r="BH140" i="11"/>
  <c r="BG140" i="11"/>
  <c r="BE140" i="11"/>
  <c r="AA140" i="11"/>
  <c r="Y140" i="11"/>
  <c r="W140" i="11"/>
  <c r="BK140" i="11"/>
  <c r="N140" i="11"/>
  <c r="BF140" i="11" s="1"/>
  <c r="BI139" i="11"/>
  <c r="BH139" i="11"/>
  <c r="BG139" i="11"/>
  <c r="BE139" i="11"/>
  <c r="AA139" i="11"/>
  <c r="Y139" i="11"/>
  <c r="W139" i="11"/>
  <c r="BK139" i="11"/>
  <c r="N139" i="11"/>
  <c r="BF139" i="11" s="1"/>
  <c r="BI138" i="11"/>
  <c r="BH138" i="11"/>
  <c r="BG138" i="11"/>
  <c r="BE138" i="11"/>
  <c r="AA138" i="11"/>
  <c r="Y138" i="11"/>
  <c r="W138" i="11"/>
  <c r="BK138" i="11"/>
  <c r="N138" i="11"/>
  <c r="BF138" i="11" s="1"/>
  <c r="BI137" i="11"/>
  <c r="BH137" i="11"/>
  <c r="BG137" i="11"/>
  <c r="BE137" i="11"/>
  <c r="AA137" i="11"/>
  <c r="Y137" i="11"/>
  <c r="W137" i="11"/>
  <c r="BK137" i="11"/>
  <c r="N137" i="11"/>
  <c r="BF137" i="11" s="1"/>
  <c r="BI136" i="11"/>
  <c r="BH136" i="11"/>
  <c r="BG136" i="11"/>
  <c r="BE136" i="11"/>
  <c r="AA136" i="11"/>
  <c r="Y136" i="11"/>
  <c r="W136" i="11"/>
  <c r="BK136" i="11"/>
  <c r="N136" i="11"/>
  <c r="BF136" i="11" s="1"/>
  <c r="BI135" i="11"/>
  <c r="BH135" i="11"/>
  <c r="BG135" i="11"/>
  <c r="BE135" i="11"/>
  <c r="AA135" i="11"/>
  <c r="Y135" i="11"/>
  <c r="W135" i="11"/>
  <c r="BK135" i="11"/>
  <c r="N135" i="11"/>
  <c r="BF135" i="11" s="1"/>
  <c r="BI134" i="11"/>
  <c r="BH134" i="11"/>
  <c r="BG134" i="11"/>
  <c r="BE134" i="11"/>
  <c r="AA134" i="11"/>
  <c r="Y134" i="11"/>
  <c r="W134" i="11"/>
  <c r="BK134" i="11"/>
  <c r="N134" i="11"/>
  <c r="BF134" i="11" s="1"/>
  <c r="BI133" i="11"/>
  <c r="BH133" i="11"/>
  <c r="BG133" i="11"/>
  <c r="BE133" i="11"/>
  <c r="AA133" i="11"/>
  <c r="Y133" i="11"/>
  <c r="W133" i="11"/>
  <c r="BK133" i="11"/>
  <c r="N133" i="11"/>
  <c r="BF133" i="11" s="1"/>
  <c r="BI132" i="11"/>
  <c r="BH132" i="11"/>
  <c r="BG132" i="11"/>
  <c r="BE132" i="11"/>
  <c r="AA132" i="11"/>
  <c r="Y132" i="11"/>
  <c r="W132" i="11"/>
  <c r="BK132" i="11"/>
  <c r="N132" i="11"/>
  <c r="BF132" i="11" s="1"/>
  <c r="BI131" i="11"/>
  <c r="BH131" i="11"/>
  <c r="BG131" i="11"/>
  <c r="BE131" i="11"/>
  <c r="AA131" i="11"/>
  <c r="Y131" i="11"/>
  <c r="W131" i="11"/>
  <c r="BK131" i="11"/>
  <c r="N131" i="11"/>
  <c r="BF131" i="11" s="1"/>
  <c r="BI130" i="11"/>
  <c r="BH130" i="11"/>
  <c r="BG130" i="11"/>
  <c r="BE130" i="11"/>
  <c r="AA130" i="11"/>
  <c r="Y130" i="11"/>
  <c r="W130" i="11"/>
  <c r="BK130" i="11"/>
  <c r="N130" i="11"/>
  <c r="BF130" i="11" s="1"/>
  <c r="M123" i="11"/>
  <c r="F123" i="11"/>
  <c r="F121" i="11"/>
  <c r="F119" i="11"/>
  <c r="BI107" i="11"/>
  <c r="BH107" i="11"/>
  <c r="BG107" i="11"/>
  <c r="BE107" i="11"/>
  <c r="BI106" i="11"/>
  <c r="BH106" i="11"/>
  <c r="BG106" i="11"/>
  <c r="BE106" i="11"/>
  <c r="BI105" i="11"/>
  <c r="BH105" i="11"/>
  <c r="BG105" i="11"/>
  <c r="BE105" i="11"/>
  <c r="BI104" i="11"/>
  <c r="BH104" i="11"/>
  <c r="BG104" i="11"/>
  <c r="BE104" i="11"/>
  <c r="BI103" i="11"/>
  <c r="BH103" i="11"/>
  <c r="BG103" i="11"/>
  <c r="BE103" i="11"/>
  <c r="BI102" i="11"/>
  <c r="BH102" i="11"/>
  <c r="BG102" i="11"/>
  <c r="BE102" i="11"/>
  <c r="M84" i="11"/>
  <c r="F84" i="11"/>
  <c r="F82" i="11"/>
  <c r="F80" i="11"/>
  <c r="O22" i="11"/>
  <c r="E22" i="11"/>
  <c r="M124" i="11" s="1"/>
  <c r="O21" i="11"/>
  <c r="O16" i="11"/>
  <c r="E16" i="11"/>
  <c r="F124" i="11" s="1"/>
  <c r="O15" i="11"/>
  <c r="O10" i="11"/>
  <c r="M121" i="11" s="1"/>
  <c r="F6" i="11"/>
  <c r="F117" i="11" s="1"/>
  <c r="N147" i="10"/>
  <c r="AY97" i="1"/>
  <c r="AX97" i="1"/>
  <c r="BI146" i="10"/>
  <c r="BH146" i="10"/>
  <c r="BG146" i="10"/>
  <c r="BE146" i="10"/>
  <c r="AA146" i="10"/>
  <c r="Y146" i="10"/>
  <c r="W146" i="10"/>
  <c r="BK146" i="10"/>
  <c r="N146" i="10"/>
  <c r="BF146" i="10" s="1"/>
  <c r="BI145" i="10"/>
  <c r="BH145" i="10"/>
  <c r="BG145" i="10"/>
  <c r="BE145" i="10"/>
  <c r="AA145" i="10"/>
  <c r="Y145" i="10"/>
  <c r="W145" i="10"/>
  <c r="BK145" i="10"/>
  <c r="N145" i="10"/>
  <c r="BF145" i="10" s="1"/>
  <c r="BI144" i="10"/>
  <c r="BH144" i="10"/>
  <c r="BG144" i="10"/>
  <c r="BE144" i="10"/>
  <c r="AA144" i="10"/>
  <c r="Y144" i="10"/>
  <c r="W144" i="10"/>
  <c r="BK144" i="10"/>
  <c r="N144" i="10"/>
  <c r="BF144" i="10" s="1"/>
  <c r="BI143" i="10"/>
  <c r="BH143" i="10"/>
  <c r="BG143" i="10"/>
  <c r="BE143" i="10"/>
  <c r="AA143" i="10"/>
  <c r="Y143" i="10"/>
  <c r="W143" i="10"/>
  <c r="BK143" i="10"/>
  <c r="N143" i="10"/>
  <c r="BF143" i="10" s="1"/>
  <c r="BI142" i="10"/>
  <c r="BH142" i="10"/>
  <c r="BG142" i="10"/>
  <c r="BE142" i="10"/>
  <c r="AA142" i="10"/>
  <c r="Y142" i="10"/>
  <c r="W142" i="10"/>
  <c r="BK142" i="10"/>
  <c r="N142" i="10"/>
  <c r="BF142" i="10" s="1"/>
  <c r="BI141" i="10"/>
  <c r="BH141" i="10"/>
  <c r="BG141" i="10"/>
  <c r="BE141" i="10"/>
  <c r="AA141" i="10"/>
  <c r="Y141" i="10"/>
  <c r="W141" i="10"/>
  <c r="BK141" i="10"/>
  <c r="N141" i="10"/>
  <c r="BF141" i="10" s="1"/>
  <c r="BI140" i="10"/>
  <c r="BH140" i="10"/>
  <c r="BG140" i="10"/>
  <c r="BE140" i="10"/>
  <c r="AA140" i="10"/>
  <c r="Y140" i="10"/>
  <c r="W140" i="10"/>
  <c r="BK140" i="10"/>
  <c r="N140" i="10"/>
  <c r="BF140" i="10" s="1"/>
  <c r="BI139" i="10"/>
  <c r="BH139" i="10"/>
  <c r="BG139" i="10"/>
  <c r="BE139" i="10"/>
  <c r="AA139" i="10"/>
  <c r="Y139" i="10"/>
  <c r="W139" i="10"/>
  <c r="BK139" i="10"/>
  <c r="N139" i="10"/>
  <c r="BF139" i="10" s="1"/>
  <c r="BI138" i="10"/>
  <c r="BH138" i="10"/>
  <c r="BG138" i="10"/>
  <c r="BE138" i="10"/>
  <c r="AA138" i="10"/>
  <c r="Y138" i="10"/>
  <c r="W138" i="10"/>
  <c r="BK138" i="10"/>
  <c r="N138" i="10"/>
  <c r="BF138" i="10" s="1"/>
  <c r="BI137" i="10"/>
  <c r="BH137" i="10"/>
  <c r="BG137" i="10"/>
  <c r="BE137" i="10"/>
  <c r="AA137" i="10"/>
  <c r="Y137" i="10"/>
  <c r="W137" i="10"/>
  <c r="BK137" i="10"/>
  <c r="N137" i="10"/>
  <c r="BF137" i="10" s="1"/>
  <c r="BI135" i="10"/>
  <c r="BH135" i="10"/>
  <c r="BG135" i="10"/>
  <c r="BE135" i="10"/>
  <c r="AA135" i="10"/>
  <c r="Y135" i="10"/>
  <c r="W135" i="10"/>
  <c r="BK135" i="10"/>
  <c r="N135" i="10"/>
  <c r="BF135" i="10" s="1"/>
  <c r="BI134" i="10"/>
  <c r="BH134" i="10"/>
  <c r="BG134" i="10"/>
  <c r="BE134" i="10"/>
  <c r="AA134" i="10"/>
  <c r="Y134" i="10"/>
  <c r="W134" i="10"/>
  <c r="BK134" i="10"/>
  <c r="N134" i="10"/>
  <c r="BF134" i="10" s="1"/>
  <c r="BI133" i="10"/>
  <c r="BH133" i="10"/>
  <c r="BG133" i="10"/>
  <c r="BE133" i="10"/>
  <c r="AA133" i="10"/>
  <c r="Y133" i="10"/>
  <c r="W133" i="10"/>
  <c r="BK133" i="10"/>
  <c r="N133" i="10"/>
  <c r="BF133" i="10" s="1"/>
  <c r="BI132" i="10"/>
  <c r="BH132" i="10"/>
  <c r="BG132" i="10"/>
  <c r="BE132" i="10"/>
  <c r="AA132" i="10"/>
  <c r="Y132" i="10"/>
  <c r="W132" i="10"/>
  <c r="BK132" i="10"/>
  <c r="N132" i="10"/>
  <c r="BF132" i="10" s="1"/>
  <c r="BI131" i="10"/>
  <c r="BH131" i="10"/>
  <c r="BG131" i="10"/>
  <c r="BE131" i="10"/>
  <c r="AA131" i="10"/>
  <c r="Y131" i="10"/>
  <c r="W131" i="10"/>
  <c r="BK131" i="10"/>
  <c r="N131" i="10"/>
  <c r="BF131" i="10" s="1"/>
  <c r="BI130" i="10"/>
  <c r="BH130" i="10"/>
  <c r="BG130" i="10"/>
  <c r="BE130" i="10"/>
  <c r="AA130" i="10"/>
  <c r="Y130" i="10"/>
  <c r="W130" i="10"/>
  <c r="BK130" i="10"/>
  <c r="N130" i="10"/>
  <c r="BF130" i="10" s="1"/>
  <c r="BI129" i="10"/>
  <c r="BH129" i="10"/>
  <c r="BG129" i="10"/>
  <c r="BE129" i="10"/>
  <c r="AA129" i="10"/>
  <c r="Y129" i="10"/>
  <c r="W129" i="10"/>
  <c r="BK129" i="10"/>
  <c r="N129" i="10"/>
  <c r="BF129" i="10" s="1"/>
  <c r="BI128" i="10"/>
  <c r="BH128" i="10"/>
  <c r="BG128" i="10"/>
  <c r="BE128" i="10"/>
  <c r="AA128" i="10"/>
  <c r="Y128" i="10"/>
  <c r="W128" i="10"/>
  <c r="BK128" i="10"/>
  <c r="N128" i="10"/>
  <c r="BF128" i="10" s="1"/>
  <c r="BI127" i="10"/>
  <c r="BH127" i="10"/>
  <c r="BG127" i="10"/>
  <c r="BE127" i="10"/>
  <c r="AA127" i="10"/>
  <c r="Y127" i="10"/>
  <c r="W127" i="10"/>
  <c r="BK127" i="10"/>
  <c r="N127" i="10"/>
  <c r="BF127" i="10" s="1"/>
  <c r="BI126" i="10"/>
  <c r="BH126" i="10"/>
  <c r="BG126" i="10"/>
  <c r="BE126" i="10"/>
  <c r="AA126" i="10"/>
  <c r="Y126" i="10"/>
  <c r="W126" i="10"/>
  <c r="BK126" i="10"/>
  <c r="N126" i="10"/>
  <c r="BF126" i="10" s="1"/>
  <c r="BI125" i="10"/>
  <c r="BH125" i="10"/>
  <c r="BG125" i="10"/>
  <c r="BE125" i="10"/>
  <c r="AA125" i="10"/>
  <c r="Y125" i="10"/>
  <c r="W125" i="10"/>
  <c r="BK125" i="10"/>
  <c r="N125" i="10"/>
  <c r="BF125" i="10" s="1"/>
  <c r="BI124" i="10"/>
  <c r="BH124" i="10"/>
  <c r="BG124" i="10"/>
  <c r="BE124" i="10"/>
  <c r="AA124" i="10"/>
  <c r="Y124" i="10"/>
  <c r="W124" i="10"/>
  <c r="BK124" i="10"/>
  <c r="N124" i="10"/>
  <c r="BF124" i="10" s="1"/>
  <c r="BI123" i="10"/>
  <c r="BH123" i="10"/>
  <c r="BG123" i="10"/>
  <c r="BE123" i="10"/>
  <c r="AA123" i="10"/>
  <c r="Y123" i="10"/>
  <c r="W123" i="10"/>
  <c r="BK123" i="10"/>
  <c r="N123" i="10"/>
  <c r="BF123" i="10" s="1"/>
  <c r="BI122" i="10"/>
  <c r="BH122" i="10"/>
  <c r="BG122" i="10"/>
  <c r="BE122" i="10"/>
  <c r="AA122" i="10"/>
  <c r="Y122" i="10"/>
  <c r="W122" i="10"/>
  <c r="BK122" i="10"/>
  <c r="N122" i="10"/>
  <c r="BF122" i="10" s="1"/>
  <c r="BI121" i="10"/>
  <c r="BH121" i="10"/>
  <c r="BG121" i="10"/>
  <c r="BE121" i="10"/>
  <c r="AA121" i="10"/>
  <c r="Y121" i="10"/>
  <c r="W121" i="10"/>
  <c r="BK121" i="10"/>
  <c r="N121" i="10"/>
  <c r="BF121" i="10" s="1"/>
  <c r="M114" i="10"/>
  <c r="F114" i="10"/>
  <c r="F112" i="10"/>
  <c r="F110" i="10"/>
  <c r="BI99" i="10"/>
  <c r="BH99" i="10"/>
  <c r="BG99" i="10"/>
  <c r="BE99" i="10"/>
  <c r="BI98" i="10"/>
  <c r="BH98" i="10"/>
  <c r="BG98" i="10"/>
  <c r="BE98" i="10"/>
  <c r="BI97" i="10"/>
  <c r="BH97" i="10"/>
  <c r="BG97" i="10"/>
  <c r="BE97" i="10"/>
  <c r="BI96" i="10"/>
  <c r="BH96" i="10"/>
  <c r="BG96" i="10"/>
  <c r="BE96" i="10"/>
  <c r="BI95" i="10"/>
  <c r="BH95" i="10"/>
  <c r="BG95" i="10"/>
  <c r="BE95" i="10"/>
  <c r="BI94" i="10"/>
  <c r="BH94" i="10"/>
  <c r="BG94" i="10"/>
  <c r="BE94" i="10"/>
  <c r="M83" i="10"/>
  <c r="F83" i="10"/>
  <c r="F81" i="10"/>
  <c r="F79" i="10"/>
  <c r="O21" i="10"/>
  <c r="E21" i="10"/>
  <c r="M115" i="10" s="1"/>
  <c r="O20" i="10"/>
  <c r="O15" i="10"/>
  <c r="E15" i="10"/>
  <c r="F115" i="10" s="1"/>
  <c r="O14" i="10"/>
  <c r="O9" i="10"/>
  <c r="M112" i="10" s="1"/>
  <c r="F6" i="10"/>
  <c r="F109" i="10" s="1"/>
  <c r="N130" i="9"/>
  <c r="AY96" i="1"/>
  <c r="AX96" i="1"/>
  <c r="BI129" i="9"/>
  <c r="BH129" i="9"/>
  <c r="BG129" i="9"/>
  <c r="BE129" i="9"/>
  <c r="AA129" i="9"/>
  <c r="AA128" i="9" s="1"/>
  <c r="Y129" i="9"/>
  <c r="Y128" i="9" s="1"/>
  <c r="W129" i="9"/>
  <c r="W128" i="9" s="1"/>
  <c r="BK129" i="9"/>
  <c r="BK128" i="9" s="1"/>
  <c r="N128" i="9" s="1"/>
  <c r="N92" i="9" s="1"/>
  <c r="N129" i="9"/>
  <c r="BF129" i="9" s="1"/>
  <c r="BI127" i="9"/>
  <c r="BH127" i="9"/>
  <c r="BG127" i="9"/>
  <c r="BE127" i="9"/>
  <c r="AA127" i="9"/>
  <c r="AA126" i="9" s="1"/>
  <c r="Y127" i="9"/>
  <c r="Y126" i="9" s="1"/>
  <c r="W127" i="9"/>
  <c r="W126" i="9" s="1"/>
  <c r="BK127" i="9"/>
  <c r="BK126" i="9" s="1"/>
  <c r="N126" i="9" s="1"/>
  <c r="N91" i="9" s="1"/>
  <c r="N127" i="9"/>
  <c r="BF127" i="9" s="1"/>
  <c r="BI125" i="9"/>
  <c r="BH125" i="9"/>
  <c r="BG125" i="9"/>
  <c r="BE125" i="9"/>
  <c r="AA125" i="9"/>
  <c r="Y125" i="9"/>
  <c r="W125" i="9"/>
  <c r="BK125" i="9"/>
  <c r="N125" i="9"/>
  <c r="BF125" i="9" s="1"/>
  <c r="BI124" i="9"/>
  <c r="BH124" i="9"/>
  <c r="BG124" i="9"/>
  <c r="BE124" i="9"/>
  <c r="AA124" i="9"/>
  <c r="Y124" i="9"/>
  <c r="W124" i="9"/>
  <c r="BK124" i="9"/>
  <c r="N124" i="9"/>
  <c r="BF124" i="9" s="1"/>
  <c r="BI123" i="9"/>
  <c r="BH123" i="9"/>
  <c r="BG123" i="9"/>
  <c r="BE123" i="9"/>
  <c r="AA123" i="9"/>
  <c r="Y123" i="9"/>
  <c r="W123" i="9"/>
  <c r="BK123" i="9"/>
  <c r="N123" i="9"/>
  <c r="BF123" i="9" s="1"/>
  <c r="BI122" i="9"/>
  <c r="BH122" i="9"/>
  <c r="BG122" i="9"/>
  <c r="BE122" i="9"/>
  <c r="AA122" i="9"/>
  <c r="Y122" i="9"/>
  <c r="W122" i="9"/>
  <c r="BK122" i="9"/>
  <c r="N122" i="9"/>
  <c r="BF122" i="9" s="1"/>
  <c r="M115" i="9"/>
  <c r="F115" i="9"/>
  <c r="F113" i="9"/>
  <c r="F111" i="9"/>
  <c r="BI100" i="9"/>
  <c r="BH100" i="9"/>
  <c r="BG100" i="9"/>
  <c r="BE100" i="9"/>
  <c r="BI99" i="9"/>
  <c r="BH99" i="9"/>
  <c r="BG99" i="9"/>
  <c r="BE99" i="9"/>
  <c r="BI98" i="9"/>
  <c r="BH98" i="9"/>
  <c r="BG98" i="9"/>
  <c r="BE98" i="9"/>
  <c r="BI97" i="9"/>
  <c r="BH97" i="9"/>
  <c r="BG97" i="9"/>
  <c r="BE97" i="9"/>
  <c r="BI96" i="9"/>
  <c r="BH96" i="9"/>
  <c r="BG96" i="9"/>
  <c r="BE96" i="9"/>
  <c r="BI95" i="9"/>
  <c r="BH95" i="9"/>
  <c r="BG95" i="9"/>
  <c r="BE95" i="9"/>
  <c r="M83" i="9"/>
  <c r="F83" i="9"/>
  <c r="F81" i="9"/>
  <c r="F79" i="9"/>
  <c r="O21" i="9"/>
  <c r="E21" i="9"/>
  <c r="M116" i="9" s="1"/>
  <c r="O20" i="9"/>
  <c r="O15" i="9"/>
  <c r="E15" i="9"/>
  <c r="F116" i="9" s="1"/>
  <c r="O14" i="9"/>
  <c r="O9" i="9"/>
  <c r="M113" i="9" s="1"/>
  <c r="F6" i="9"/>
  <c r="F110" i="9" s="1"/>
  <c r="N173" i="8"/>
  <c r="AY95" i="1"/>
  <c r="AX95" i="1"/>
  <c r="BI172" i="8"/>
  <c r="BH172" i="8"/>
  <c r="BG172" i="8"/>
  <c r="BE172" i="8"/>
  <c r="AA172" i="8"/>
  <c r="Y172" i="8"/>
  <c r="W172" i="8"/>
  <c r="BK172" i="8"/>
  <c r="N172" i="8"/>
  <c r="BF172" i="8" s="1"/>
  <c r="BI171" i="8"/>
  <c r="BH171" i="8"/>
  <c r="BG171" i="8"/>
  <c r="BE171" i="8"/>
  <c r="AA171" i="8"/>
  <c r="Y171" i="8"/>
  <c r="Y170" i="8" s="1"/>
  <c r="W171" i="8"/>
  <c r="BK171" i="8"/>
  <c r="N171" i="8"/>
  <c r="BF171" i="8" s="1"/>
  <c r="BI169" i="8"/>
  <c r="BH169" i="8"/>
  <c r="BG169" i="8"/>
  <c r="BE169" i="8"/>
  <c r="AA169" i="8"/>
  <c r="AA168" i="8" s="1"/>
  <c r="Y169" i="8"/>
  <c r="Y168" i="8" s="1"/>
  <c r="W169" i="8"/>
  <c r="W168" i="8" s="1"/>
  <c r="BK169" i="8"/>
  <c r="BK168" i="8" s="1"/>
  <c r="N168" i="8" s="1"/>
  <c r="N95" i="8" s="1"/>
  <c r="N169" i="8"/>
  <c r="BF169" i="8" s="1"/>
  <c r="BI167" i="8"/>
  <c r="BH167" i="8"/>
  <c r="BG167" i="8"/>
  <c r="BE167" i="8"/>
  <c r="AA167" i="8"/>
  <c r="Y167" i="8"/>
  <c r="W167" i="8"/>
  <c r="BK167" i="8"/>
  <c r="N167" i="8"/>
  <c r="BF167" i="8" s="1"/>
  <c r="BI166" i="8"/>
  <c r="BH166" i="8"/>
  <c r="BG166" i="8"/>
  <c r="BE166" i="8"/>
  <c r="AA166" i="8"/>
  <c r="Y166" i="8"/>
  <c r="W166" i="8"/>
  <c r="BK166" i="8"/>
  <c r="N166" i="8"/>
  <c r="BF166" i="8" s="1"/>
  <c r="BI165" i="8"/>
  <c r="BH165" i="8"/>
  <c r="BG165" i="8"/>
  <c r="BE165" i="8"/>
  <c r="AA165" i="8"/>
  <c r="Y165" i="8"/>
  <c r="W165" i="8"/>
  <c r="BK165" i="8"/>
  <c r="N165" i="8"/>
  <c r="BF165" i="8" s="1"/>
  <c r="BI164" i="8"/>
  <c r="BH164" i="8"/>
  <c r="BG164" i="8"/>
  <c r="BE164" i="8"/>
  <c r="AA164" i="8"/>
  <c r="Y164" i="8"/>
  <c r="W164" i="8"/>
  <c r="BK164" i="8"/>
  <c r="N164" i="8"/>
  <c r="BF164" i="8" s="1"/>
  <c r="BI162" i="8"/>
  <c r="BH162" i="8"/>
  <c r="BG162" i="8"/>
  <c r="BE162" i="8"/>
  <c r="AA162" i="8"/>
  <c r="Y162" i="8"/>
  <c r="W162" i="8"/>
  <c r="BK162" i="8"/>
  <c r="N162" i="8"/>
  <c r="BF162" i="8" s="1"/>
  <c r="BI161" i="8"/>
  <c r="BH161" i="8"/>
  <c r="BG161" i="8"/>
  <c r="BE161" i="8"/>
  <c r="AA161" i="8"/>
  <c r="Y161" i="8"/>
  <c r="W161" i="8"/>
  <c r="BK161" i="8"/>
  <c r="N161" i="8"/>
  <c r="BF161" i="8" s="1"/>
  <c r="BI160" i="8"/>
  <c r="BH160" i="8"/>
  <c r="BG160" i="8"/>
  <c r="BE160" i="8"/>
  <c r="AA160" i="8"/>
  <c r="Y160" i="8"/>
  <c r="W160" i="8"/>
  <c r="BK160" i="8"/>
  <c r="N160" i="8"/>
  <c r="BF160" i="8" s="1"/>
  <c r="BI159" i="8"/>
  <c r="BH159" i="8"/>
  <c r="BG159" i="8"/>
  <c r="BE159" i="8"/>
  <c r="AA159" i="8"/>
  <c r="Y159" i="8"/>
  <c r="W159" i="8"/>
  <c r="BK159" i="8"/>
  <c r="N159" i="8"/>
  <c r="BF159" i="8" s="1"/>
  <c r="BI158" i="8"/>
  <c r="BH158" i="8"/>
  <c r="BG158" i="8"/>
  <c r="BE158" i="8"/>
  <c r="AA158" i="8"/>
  <c r="Y158" i="8"/>
  <c r="W158" i="8"/>
  <c r="BK158" i="8"/>
  <c r="N158" i="8"/>
  <c r="BF158" i="8" s="1"/>
  <c r="BI157" i="8"/>
  <c r="BH157" i="8"/>
  <c r="BG157" i="8"/>
  <c r="BE157" i="8"/>
  <c r="AA157" i="8"/>
  <c r="Y157" i="8"/>
  <c r="W157" i="8"/>
  <c r="BK157" i="8"/>
  <c r="N157" i="8"/>
  <c r="BF157" i="8" s="1"/>
  <c r="BI156" i="8"/>
  <c r="BH156" i="8"/>
  <c r="BG156" i="8"/>
  <c r="BE156" i="8"/>
  <c r="AA156" i="8"/>
  <c r="Y156" i="8"/>
  <c r="W156" i="8"/>
  <c r="BK156" i="8"/>
  <c r="N156" i="8"/>
  <c r="BF156" i="8" s="1"/>
  <c r="BI155" i="8"/>
  <c r="BH155" i="8"/>
  <c r="BG155" i="8"/>
  <c r="BE155" i="8"/>
  <c r="AA155" i="8"/>
  <c r="Y155" i="8"/>
  <c r="W155" i="8"/>
  <c r="BK155" i="8"/>
  <c r="N155" i="8"/>
  <c r="BF155" i="8" s="1"/>
  <c r="BI154" i="8"/>
  <c r="BH154" i="8"/>
  <c r="BG154" i="8"/>
  <c r="BE154" i="8"/>
  <c r="AA154" i="8"/>
  <c r="Y154" i="8"/>
  <c r="W154" i="8"/>
  <c r="BK154" i="8"/>
  <c r="N154" i="8"/>
  <c r="BF154" i="8" s="1"/>
  <c r="BI153" i="8"/>
  <c r="BH153" i="8"/>
  <c r="BG153" i="8"/>
  <c r="BE153" i="8"/>
  <c r="AA153" i="8"/>
  <c r="Y153" i="8"/>
  <c r="W153" i="8"/>
  <c r="BK153" i="8"/>
  <c r="N153" i="8"/>
  <c r="BF153" i="8" s="1"/>
  <c r="BI152" i="8"/>
  <c r="BH152" i="8"/>
  <c r="BG152" i="8"/>
  <c r="BE152" i="8"/>
  <c r="AA152" i="8"/>
  <c r="Y152" i="8"/>
  <c r="W152" i="8"/>
  <c r="BK152" i="8"/>
  <c r="N152" i="8"/>
  <c r="BF152" i="8" s="1"/>
  <c r="BI151" i="8"/>
  <c r="BH151" i="8"/>
  <c r="BG151" i="8"/>
  <c r="BE151" i="8"/>
  <c r="AA151" i="8"/>
  <c r="Y151" i="8"/>
  <c r="W151" i="8"/>
  <c r="BK151" i="8"/>
  <c r="N151" i="8"/>
  <c r="BF151" i="8" s="1"/>
  <c r="BI150" i="8"/>
  <c r="BH150" i="8"/>
  <c r="BG150" i="8"/>
  <c r="BE150" i="8"/>
  <c r="AA150" i="8"/>
  <c r="Y150" i="8"/>
  <c r="W150" i="8"/>
  <c r="BK150" i="8"/>
  <c r="N150" i="8"/>
  <c r="BF150" i="8" s="1"/>
  <c r="BI149" i="8"/>
  <c r="BH149" i="8"/>
  <c r="BG149" i="8"/>
  <c r="BE149" i="8"/>
  <c r="AA149" i="8"/>
  <c r="Y149" i="8"/>
  <c r="W149" i="8"/>
  <c r="BK149" i="8"/>
  <c r="N149" i="8"/>
  <c r="BF149" i="8" s="1"/>
  <c r="BI148" i="8"/>
  <c r="BH148" i="8"/>
  <c r="BG148" i="8"/>
  <c r="BE148" i="8"/>
  <c r="AA148" i="8"/>
  <c r="Y148" i="8"/>
  <c r="W148" i="8"/>
  <c r="BK148" i="8"/>
  <c r="N148" i="8"/>
  <c r="BF148" i="8" s="1"/>
  <c r="BI147" i="8"/>
  <c r="BH147" i="8"/>
  <c r="BG147" i="8"/>
  <c r="BE147" i="8"/>
  <c r="AA147" i="8"/>
  <c r="Y147" i="8"/>
  <c r="W147" i="8"/>
  <c r="BK147" i="8"/>
  <c r="N147" i="8"/>
  <c r="BF147" i="8" s="1"/>
  <c r="BI146" i="8"/>
  <c r="BH146" i="8"/>
  <c r="BG146" i="8"/>
  <c r="BE146" i="8"/>
  <c r="AA146" i="8"/>
  <c r="Y146" i="8"/>
  <c r="W146" i="8"/>
  <c r="BK146" i="8"/>
  <c r="N146" i="8"/>
  <c r="BF146" i="8" s="1"/>
  <c r="BI145" i="8"/>
  <c r="BH145" i="8"/>
  <c r="BG145" i="8"/>
  <c r="BE145" i="8"/>
  <c r="AA145" i="8"/>
  <c r="Y145" i="8"/>
  <c r="W145" i="8"/>
  <c r="BK145" i="8"/>
  <c r="N145" i="8"/>
  <c r="BF145" i="8" s="1"/>
  <c r="BI143" i="8"/>
  <c r="BH143" i="8"/>
  <c r="BG143" i="8"/>
  <c r="BE143" i="8"/>
  <c r="AA143" i="8"/>
  <c r="Y143" i="8"/>
  <c r="W143" i="8"/>
  <c r="BK143" i="8"/>
  <c r="N143" i="8"/>
  <c r="BF143" i="8" s="1"/>
  <c r="BI142" i="8"/>
  <c r="BH142" i="8"/>
  <c r="BG142" i="8"/>
  <c r="BE142" i="8"/>
  <c r="AA142" i="8"/>
  <c r="Y142" i="8"/>
  <c r="W142" i="8"/>
  <c r="BK142" i="8"/>
  <c r="N142" i="8"/>
  <c r="BF142" i="8" s="1"/>
  <c r="BI141" i="8"/>
  <c r="BH141" i="8"/>
  <c r="BG141" i="8"/>
  <c r="BE141" i="8"/>
  <c r="AA141" i="8"/>
  <c r="Y141" i="8"/>
  <c r="W141" i="8"/>
  <c r="BK141" i="8"/>
  <c r="N141" i="8"/>
  <c r="BF141" i="8" s="1"/>
  <c r="BI140" i="8"/>
  <c r="BH140" i="8"/>
  <c r="BG140" i="8"/>
  <c r="BE140" i="8"/>
  <c r="AA140" i="8"/>
  <c r="Y140" i="8"/>
  <c r="W140" i="8"/>
  <c r="BK140" i="8"/>
  <c r="N140" i="8"/>
  <c r="BF140" i="8" s="1"/>
  <c r="BI139" i="8"/>
  <c r="BH139" i="8"/>
  <c r="BG139" i="8"/>
  <c r="BE139" i="8"/>
  <c r="AA139" i="8"/>
  <c r="Y139" i="8"/>
  <c r="W139" i="8"/>
  <c r="BK139" i="8"/>
  <c r="N139" i="8"/>
  <c r="BF139" i="8" s="1"/>
  <c r="BI138" i="8"/>
  <c r="BH138" i="8"/>
  <c r="BG138" i="8"/>
  <c r="BE138" i="8"/>
  <c r="AA138" i="8"/>
  <c r="Y138" i="8"/>
  <c r="W138" i="8"/>
  <c r="BK138" i="8"/>
  <c r="N138" i="8"/>
  <c r="BF138" i="8" s="1"/>
  <c r="BI137" i="8"/>
  <c r="BH137" i="8"/>
  <c r="BG137" i="8"/>
  <c r="BE137" i="8"/>
  <c r="AA137" i="8"/>
  <c r="Y137" i="8"/>
  <c r="W137" i="8"/>
  <c r="BK137" i="8"/>
  <c r="N137" i="8"/>
  <c r="BF137" i="8" s="1"/>
  <c r="BI136" i="8"/>
  <c r="BH136" i="8"/>
  <c r="BG136" i="8"/>
  <c r="BE136" i="8"/>
  <c r="AA136" i="8"/>
  <c r="Y136" i="8"/>
  <c r="W136" i="8"/>
  <c r="BK136" i="8"/>
  <c r="N136" i="8"/>
  <c r="BF136" i="8" s="1"/>
  <c r="BI135" i="8"/>
  <c r="BH135" i="8"/>
  <c r="BG135" i="8"/>
  <c r="BE135" i="8"/>
  <c r="AA135" i="8"/>
  <c r="Y135" i="8"/>
  <c r="W135" i="8"/>
  <c r="BK135" i="8"/>
  <c r="N135" i="8"/>
  <c r="BF135" i="8" s="1"/>
  <c r="BI133" i="8"/>
  <c r="BH133" i="8"/>
  <c r="BG133" i="8"/>
  <c r="BE133" i="8"/>
  <c r="AA133" i="8"/>
  <c r="Y133" i="8"/>
  <c r="W133" i="8"/>
  <c r="BK133" i="8"/>
  <c r="N133" i="8"/>
  <c r="BF133" i="8" s="1"/>
  <c r="BI132" i="8"/>
  <c r="BH132" i="8"/>
  <c r="BG132" i="8"/>
  <c r="BE132" i="8"/>
  <c r="AA132" i="8"/>
  <c r="Y132" i="8"/>
  <c r="W132" i="8"/>
  <c r="BK132" i="8"/>
  <c r="N132" i="8"/>
  <c r="BF132" i="8" s="1"/>
  <c r="BI131" i="8"/>
  <c r="BH131" i="8"/>
  <c r="BG131" i="8"/>
  <c r="BE131" i="8"/>
  <c r="AA131" i="8"/>
  <c r="Y131" i="8"/>
  <c r="W131" i="8"/>
  <c r="BK131" i="8"/>
  <c r="N131" i="8"/>
  <c r="BF131" i="8" s="1"/>
  <c r="BI130" i="8"/>
  <c r="BH130" i="8"/>
  <c r="BG130" i="8"/>
  <c r="BE130" i="8"/>
  <c r="AA130" i="8"/>
  <c r="Y130" i="8"/>
  <c r="W130" i="8"/>
  <c r="BK130" i="8"/>
  <c r="N130" i="8"/>
  <c r="BF130" i="8" s="1"/>
  <c r="BI129" i="8"/>
  <c r="BH129" i="8"/>
  <c r="BG129" i="8"/>
  <c r="BE129" i="8"/>
  <c r="AA129" i="8"/>
  <c r="Y129" i="8"/>
  <c r="W129" i="8"/>
  <c r="BK129" i="8"/>
  <c r="N129" i="8"/>
  <c r="BF129" i="8" s="1"/>
  <c r="BI128" i="8"/>
  <c r="BH128" i="8"/>
  <c r="BG128" i="8"/>
  <c r="BE128" i="8"/>
  <c r="AA128" i="8"/>
  <c r="Y128" i="8"/>
  <c r="W128" i="8"/>
  <c r="BK128" i="8"/>
  <c r="N128" i="8"/>
  <c r="BF128" i="8" s="1"/>
  <c r="BI127" i="8"/>
  <c r="BH127" i="8"/>
  <c r="BG127" i="8"/>
  <c r="BE127" i="8"/>
  <c r="AA127" i="8"/>
  <c r="Y127" i="8"/>
  <c r="W127" i="8"/>
  <c r="BK127" i="8"/>
  <c r="N127" i="8"/>
  <c r="BF127" i="8" s="1"/>
  <c r="M120" i="8"/>
  <c r="F120" i="8"/>
  <c r="F118" i="8"/>
  <c r="F116" i="8"/>
  <c r="BI104" i="8"/>
  <c r="BH104" i="8"/>
  <c r="BG104" i="8"/>
  <c r="BE104" i="8"/>
  <c r="BI103" i="8"/>
  <c r="BH103" i="8"/>
  <c r="BG103" i="8"/>
  <c r="BE103" i="8"/>
  <c r="BI102" i="8"/>
  <c r="BH102" i="8"/>
  <c r="BG102" i="8"/>
  <c r="BE102" i="8"/>
  <c r="BI101" i="8"/>
  <c r="BH101" i="8"/>
  <c r="BG101" i="8"/>
  <c r="BE101" i="8"/>
  <c r="BI100" i="8"/>
  <c r="BH100" i="8"/>
  <c r="BG100" i="8"/>
  <c r="BE100" i="8"/>
  <c r="BI99" i="8"/>
  <c r="BH99" i="8"/>
  <c r="BG99" i="8"/>
  <c r="BE99" i="8"/>
  <c r="M84" i="8"/>
  <c r="F84" i="8"/>
  <c r="F82" i="8"/>
  <c r="F80" i="8"/>
  <c r="O22" i="8"/>
  <c r="E22" i="8"/>
  <c r="M121" i="8" s="1"/>
  <c r="O21" i="8"/>
  <c r="O16" i="8"/>
  <c r="E16" i="8"/>
  <c r="F121" i="8" s="1"/>
  <c r="O15" i="8"/>
  <c r="O10" i="8"/>
  <c r="M118" i="8" s="1"/>
  <c r="F6" i="8"/>
  <c r="F114" i="8" s="1"/>
  <c r="N136" i="7"/>
  <c r="AY94" i="1"/>
  <c r="AX94" i="1"/>
  <c r="BI135" i="7"/>
  <c r="BH135" i="7"/>
  <c r="BG135" i="7"/>
  <c r="BE135" i="7"/>
  <c r="AA135" i="7"/>
  <c r="Y135" i="7"/>
  <c r="W135" i="7"/>
  <c r="BK135" i="7"/>
  <c r="N135" i="7"/>
  <c r="BF135" i="7" s="1"/>
  <c r="BI134" i="7"/>
  <c r="BH134" i="7"/>
  <c r="BG134" i="7"/>
  <c r="BE134" i="7"/>
  <c r="AA134" i="7"/>
  <c r="Y134" i="7"/>
  <c r="W134" i="7"/>
  <c r="BK134" i="7"/>
  <c r="N134" i="7"/>
  <c r="BF134" i="7" s="1"/>
  <c r="BI133" i="7"/>
  <c r="BH133" i="7"/>
  <c r="BG133" i="7"/>
  <c r="BE133" i="7"/>
  <c r="AA133" i="7"/>
  <c r="Y133" i="7"/>
  <c r="W133" i="7"/>
  <c r="BK133" i="7"/>
  <c r="N133" i="7"/>
  <c r="BF133" i="7" s="1"/>
  <c r="BI132" i="7"/>
  <c r="BH132" i="7"/>
  <c r="BG132" i="7"/>
  <c r="BE132" i="7"/>
  <c r="AA132" i="7"/>
  <c r="Y132" i="7"/>
  <c r="W132" i="7"/>
  <c r="BK132" i="7"/>
  <c r="N132" i="7"/>
  <c r="BF132" i="7" s="1"/>
  <c r="BI131" i="7"/>
  <c r="BH131" i="7"/>
  <c r="BG131" i="7"/>
  <c r="BE131" i="7"/>
  <c r="AA131" i="7"/>
  <c r="Y131" i="7"/>
  <c r="W131" i="7"/>
  <c r="BK131" i="7"/>
  <c r="N131" i="7"/>
  <c r="BF131" i="7" s="1"/>
  <c r="BI130" i="7"/>
  <c r="BH130" i="7"/>
  <c r="BG130" i="7"/>
  <c r="BE130" i="7"/>
  <c r="AA130" i="7"/>
  <c r="Y130" i="7"/>
  <c r="W130" i="7"/>
  <c r="BK130" i="7"/>
  <c r="N130" i="7"/>
  <c r="BF130" i="7" s="1"/>
  <c r="BI129" i="7"/>
  <c r="BH129" i="7"/>
  <c r="BG129" i="7"/>
  <c r="BE129" i="7"/>
  <c r="AA129" i="7"/>
  <c r="Y129" i="7"/>
  <c r="W129" i="7"/>
  <c r="BK129" i="7"/>
  <c r="N129" i="7"/>
  <c r="BF129" i="7" s="1"/>
  <c r="BI128" i="7"/>
  <c r="BH128" i="7"/>
  <c r="BG128" i="7"/>
  <c r="BE128" i="7"/>
  <c r="AA128" i="7"/>
  <c r="Y128" i="7"/>
  <c r="W128" i="7"/>
  <c r="BK128" i="7"/>
  <c r="N128" i="7"/>
  <c r="BF128" i="7" s="1"/>
  <c r="BI127" i="7"/>
  <c r="BH127" i="7"/>
  <c r="BG127" i="7"/>
  <c r="BE127" i="7"/>
  <c r="AA127" i="7"/>
  <c r="Y127" i="7"/>
  <c r="W127" i="7"/>
  <c r="BK127" i="7"/>
  <c r="N127" i="7"/>
  <c r="BF127" i="7" s="1"/>
  <c r="BI126" i="7"/>
  <c r="BH126" i="7"/>
  <c r="BG126" i="7"/>
  <c r="BE126" i="7"/>
  <c r="AA126" i="7"/>
  <c r="Y126" i="7"/>
  <c r="W126" i="7"/>
  <c r="BK126" i="7"/>
  <c r="N126" i="7"/>
  <c r="BF126" i="7" s="1"/>
  <c r="BI125" i="7"/>
  <c r="BH125" i="7"/>
  <c r="BG125" i="7"/>
  <c r="BE125" i="7"/>
  <c r="AA125" i="7"/>
  <c r="Y125" i="7"/>
  <c r="W125" i="7"/>
  <c r="BK125" i="7"/>
  <c r="N125" i="7"/>
  <c r="BF125" i="7" s="1"/>
  <c r="BI124" i="7"/>
  <c r="BH124" i="7"/>
  <c r="BG124" i="7"/>
  <c r="BE124" i="7"/>
  <c r="AA124" i="7"/>
  <c r="Y124" i="7"/>
  <c r="W124" i="7"/>
  <c r="BK124" i="7"/>
  <c r="N124" i="7"/>
  <c r="BF124" i="7" s="1"/>
  <c r="BI123" i="7"/>
  <c r="BH123" i="7"/>
  <c r="BG123" i="7"/>
  <c r="BE123" i="7"/>
  <c r="AA123" i="7"/>
  <c r="Y123" i="7"/>
  <c r="W123" i="7"/>
  <c r="BK123" i="7"/>
  <c r="N123" i="7"/>
  <c r="BF123" i="7" s="1"/>
  <c r="BI122" i="7"/>
  <c r="BH122" i="7"/>
  <c r="BG122" i="7"/>
  <c r="BE122" i="7"/>
  <c r="AA122" i="7"/>
  <c r="Y122" i="7"/>
  <c r="W122" i="7"/>
  <c r="BK122" i="7"/>
  <c r="N122" i="7"/>
  <c r="BF122" i="7" s="1"/>
  <c r="BI121" i="7"/>
  <c r="BH121" i="7"/>
  <c r="BG121" i="7"/>
  <c r="BE121" i="7"/>
  <c r="AA121" i="7"/>
  <c r="Y121" i="7"/>
  <c r="W121" i="7"/>
  <c r="BK121" i="7"/>
  <c r="N121" i="7"/>
  <c r="BF121" i="7" s="1"/>
  <c r="BI120" i="7"/>
  <c r="BH120" i="7"/>
  <c r="BG120" i="7"/>
  <c r="BE120" i="7"/>
  <c r="AA120" i="7"/>
  <c r="Y120" i="7"/>
  <c r="W120" i="7"/>
  <c r="BK120" i="7"/>
  <c r="N120" i="7"/>
  <c r="BF120" i="7" s="1"/>
  <c r="M114" i="7"/>
  <c r="F114" i="7"/>
  <c r="F112" i="7"/>
  <c r="F110" i="7"/>
  <c r="BI98" i="7"/>
  <c r="BH98" i="7"/>
  <c r="BG98" i="7"/>
  <c r="BE98" i="7"/>
  <c r="BI97" i="7"/>
  <c r="BH97" i="7"/>
  <c r="BG97" i="7"/>
  <c r="BE97" i="7"/>
  <c r="BI96" i="7"/>
  <c r="BH96" i="7"/>
  <c r="BG96" i="7"/>
  <c r="BE96" i="7"/>
  <c r="BI95" i="7"/>
  <c r="BH95" i="7"/>
  <c r="BG95" i="7"/>
  <c r="BE95" i="7"/>
  <c r="BI94" i="7"/>
  <c r="BH94" i="7"/>
  <c r="BG94" i="7"/>
  <c r="BE94" i="7"/>
  <c r="BI93" i="7"/>
  <c r="BH93" i="7"/>
  <c r="BG93" i="7"/>
  <c r="BE93" i="7"/>
  <c r="M84" i="7"/>
  <c r="F84" i="7"/>
  <c r="F82" i="7"/>
  <c r="F80" i="7"/>
  <c r="O22" i="7"/>
  <c r="E22" i="7"/>
  <c r="M115" i="7" s="1"/>
  <c r="O21" i="7"/>
  <c r="O16" i="7"/>
  <c r="E16" i="7"/>
  <c r="F115" i="7" s="1"/>
  <c r="O15" i="7"/>
  <c r="O10" i="7"/>
  <c r="M112" i="7" s="1"/>
  <c r="F6" i="7"/>
  <c r="F108" i="7" s="1"/>
  <c r="N146" i="6"/>
  <c r="AY93" i="1"/>
  <c r="AX93" i="1"/>
  <c r="BI145" i="6"/>
  <c r="BH145" i="6"/>
  <c r="BG145" i="6"/>
  <c r="BE145" i="6"/>
  <c r="AA145" i="6"/>
  <c r="Y145" i="6"/>
  <c r="W145" i="6"/>
  <c r="BK145" i="6"/>
  <c r="N145" i="6"/>
  <c r="BF145" i="6" s="1"/>
  <c r="BI144" i="6"/>
  <c r="BH144" i="6"/>
  <c r="BG144" i="6"/>
  <c r="BE144" i="6"/>
  <c r="AA144" i="6"/>
  <c r="Y144" i="6"/>
  <c r="W144" i="6"/>
  <c r="BK144" i="6"/>
  <c r="N144" i="6"/>
  <c r="BF144" i="6" s="1"/>
  <c r="BI143" i="6"/>
  <c r="BH143" i="6"/>
  <c r="BG143" i="6"/>
  <c r="BE143" i="6"/>
  <c r="AA143" i="6"/>
  <c r="Y143" i="6"/>
  <c r="W143" i="6"/>
  <c r="BK143" i="6"/>
  <c r="N143" i="6"/>
  <c r="BF143" i="6" s="1"/>
  <c r="BI142" i="6"/>
  <c r="BH142" i="6"/>
  <c r="BG142" i="6"/>
  <c r="BE142" i="6"/>
  <c r="AA142" i="6"/>
  <c r="Y142" i="6"/>
  <c r="W142" i="6"/>
  <c r="BK142" i="6"/>
  <c r="N142" i="6"/>
  <c r="BF142" i="6" s="1"/>
  <c r="BI141" i="6"/>
  <c r="BH141" i="6"/>
  <c r="BG141" i="6"/>
  <c r="BE141" i="6"/>
  <c r="AA141" i="6"/>
  <c r="Y141" i="6"/>
  <c r="W141" i="6"/>
  <c r="BK141" i="6"/>
  <c r="N141" i="6"/>
  <c r="BF141" i="6" s="1"/>
  <c r="BI140" i="6"/>
  <c r="BH140" i="6"/>
  <c r="BG140" i="6"/>
  <c r="BE140" i="6"/>
  <c r="AA140" i="6"/>
  <c r="Y140" i="6"/>
  <c r="W140" i="6"/>
  <c r="BK140" i="6"/>
  <c r="N140" i="6"/>
  <c r="BF140" i="6" s="1"/>
  <c r="BI139" i="6"/>
  <c r="BH139" i="6"/>
  <c r="BG139" i="6"/>
  <c r="BE139" i="6"/>
  <c r="AA139" i="6"/>
  <c r="Y139" i="6"/>
  <c r="W139" i="6"/>
  <c r="BK139" i="6"/>
  <c r="N139" i="6"/>
  <c r="BF139" i="6" s="1"/>
  <c r="BI138" i="6"/>
  <c r="BH138" i="6"/>
  <c r="BG138" i="6"/>
  <c r="BE138" i="6"/>
  <c r="AA138" i="6"/>
  <c r="Y138" i="6"/>
  <c r="W138" i="6"/>
  <c r="BK138" i="6"/>
  <c r="N138" i="6"/>
  <c r="BF138" i="6" s="1"/>
  <c r="BI137" i="6"/>
  <c r="BH137" i="6"/>
  <c r="BG137" i="6"/>
  <c r="BE137" i="6"/>
  <c r="AA137" i="6"/>
  <c r="Y137" i="6"/>
  <c r="W137" i="6"/>
  <c r="BK137" i="6"/>
  <c r="N137" i="6"/>
  <c r="BF137" i="6" s="1"/>
  <c r="BI136" i="6"/>
  <c r="BH136" i="6"/>
  <c r="BG136" i="6"/>
  <c r="BE136" i="6"/>
  <c r="AA136" i="6"/>
  <c r="Y136" i="6"/>
  <c r="W136" i="6"/>
  <c r="BK136" i="6"/>
  <c r="N136" i="6"/>
  <c r="BF136" i="6" s="1"/>
  <c r="BI135" i="6"/>
  <c r="BH135" i="6"/>
  <c r="BG135" i="6"/>
  <c r="BE135" i="6"/>
  <c r="AA135" i="6"/>
  <c r="Y135" i="6"/>
  <c r="W135" i="6"/>
  <c r="BK135" i="6"/>
  <c r="N135" i="6"/>
  <c r="BF135" i="6" s="1"/>
  <c r="BI134" i="6"/>
  <c r="BH134" i="6"/>
  <c r="BG134" i="6"/>
  <c r="BE134" i="6"/>
  <c r="AA134" i="6"/>
  <c r="Y134" i="6"/>
  <c r="W134" i="6"/>
  <c r="BK134" i="6"/>
  <c r="N134" i="6"/>
  <c r="BF134" i="6" s="1"/>
  <c r="BI133" i="6"/>
  <c r="BH133" i="6"/>
  <c r="BG133" i="6"/>
  <c r="BE133" i="6"/>
  <c r="AA133" i="6"/>
  <c r="Y133" i="6"/>
  <c r="W133" i="6"/>
  <c r="BK133" i="6"/>
  <c r="N133" i="6"/>
  <c r="BF133" i="6" s="1"/>
  <c r="BI132" i="6"/>
  <c r="BH132" i="6"/>
  <c r="BG132" i="6"/>
  <c r="BE132" i="6"/>
  <c r="AA132" i="6"/>
  <c r="Y132" i="6"/>
  <c r="W132" i="6"/>
  <c r="BK132" i="6"/>
  <c r="N132" i="6"/>
  <c r="BF132" i="6" s="1"/>
  <c r="BI131" i="6"/>
  <c r="BH131" i="6"/>
  <c r="BG131" i="6"/>
  <c r="BE131" i="6"/>
  <c r="AA131" i="6"/>
  <c r="Y131" i="6"/>
  <c r="W131" i="6"/>
  <c r="BK131" i="6"/>
  <c r="N131" i="6"/>
  <c r="BF131" i="6" s="1"/>
  <c r="BI130" i="6"/>
  <c r="BH130" i="6"/>
  <c r="BG130" i="6"/>
  <c r="BE130" i="6"/>
  <c r="AA130" i="6"/>
  <c r="Y130" i="6"/>
  <c r="W130" i="6"/>
  <c r="BK130" i="6"/>
  <c r="N130" i="6"/>
  <c r="BF130" i="6" s="1"/>
  <c r="BI129" i="6"/>
  <c r="BH129" i="6"/>
  <c r="BG129" i="6"/>
  <c r="BE129" i="6"/>
  <c r="AA129" i="6"/>
  <c r="Y129" i="6"/>
  <c r="W129" i="6"/>
  <c r="BK129" i="6"/>
  <c r="N129" i="6"/>
  <c r="BF129" i="6" s="1"/>
  <c r="BI128" i="6"/>
  <c r="BH128" i="6"/>
  <c r="BG128" i="6"/>
  <c r="BE128" i="6"/>
  <c r="AA128" i="6"/>
  <c r="Y128" i="6"/>
  <c r="W128" i="6"/>
  <c r="BK128" i="6"/>
  <c r="N128" i="6"/>
  <c r="BF128" i="6" s="1"/>
  <c r="BI127" i="6"/>
  <c r="BH127" i="6"/>
  <c r="BG127" i="6"/>
  <c r="BE127" i="6"/>
  <c r="AA127" i="6"/>
  <c r="Y127" i="6"/>
  <c r="W127" i="6"/>
  <c r="BK127" i="6"/>
  <c r="N127" i="6"/>
  <c r="BF127" i="6" s="1"/>
  <c r="BI126" i="6"/>
  <c r="BH126" i="6"/>
  <c r="BG126" i="6"/>
  <c r="BE126" i="6"/>
  <c r="AA126" i="6"/>
  <c r="Y126" i="6"/>
  <c r="W126" i="6"/>
  <c r="BK126" i="6"/>
  <c r="N126" i="6"/>
  <c r="BF126" i="6" s="1"/>
  <c r="BI125" i="6"/>
  <c r="BH125" i="6"/>
  <c r="BG125" i="6"/>
  <c r="BE125" i="6"/>
  <c r="AA125" i="6"/>
  <c r="Y125" i="6"/>
  <c r="W125" i="6"/>
  <c r="BK125" i="6"/>
  <c r="N125" i="6"/>
  <c r="BF125" i="6" s="1"/>
  <c r="BI124" i="6"/>
  <c r="BH124" i="6"/>
  <c r="BG124" i="6"/>
  <c r="BE124" i="6"/>
  <c r="AA124" i="6"/>
  <c r="Y124" i="6"/>
  <c r="W124" i="6"/>
  <c r="BK124" i="6"/>
  <c r="N124" i="6"/>
  <c r="BF124" i="6" s="1"/>
  <c r="BI123" i="6"/>
  <c r="BH123" i="6"/>
  <c r="BG123" i="6"/>
  <c r="BE123" i="6"/>
  <c r="AA123" i="6"/>
  <c r="Y123" i="6"/>
  <c r="W123" i="6"/>
  <c r="BK123" i="6"/>
  <c r="N123" i="6"/>
  <c r="BF123" i="6" s="1"/>
  <c r="BI122" i="6"/>
  <c r="BH122" i="6"/>
  <c r="BG122" i="6"/>
  <c r="BE122" i="6"/>
  <c r="AA122" i="6"/>
  <c r="Y122" i="6"/>
  <c r="W122" i="6"/>
  <c r="BK122" i="6"/>
  <c r="N122" i="6"/>
  <c r="BF122" i="6" s="1"/>
  <c r="M115" i="6"/>
  <c r="F115" i="6"/>
  <c r="F113" i="6"/>
  <c r="F111" i="6"/>
  <c r="BI99" i="6"/>
  <c r="BH99" i="6"/>
  <c r="BG99" i="6"/>
  <c r="BE99" i="6"/>
  <c r="BI98" i="6"/>
  <c r="BH98" i="6"/>
  <c r="BG98" i="6"/>
  <c r="BE98" i="6"/>
  <c r="BI97" i="6"/>
  <c r="BH97" i="6"/>
  <c r="BG97" i="6"/>
  <c r="BE97" i="6"/>
  <c r="BI96" i="6"/>
  <c r="BH96" i="6"/>
  <c r="BG96" i="6"/>
  <c r="BE96" i="6"/>
  <c r="BI95" i="6"/>
  <c r="BH95" i="6"/>
  <c r="BG95" i="6"/>
  <c r="BE95" i="6"/>
  <c r="BI94" i="6"/>
  <c r="BH94" i="6"/>
  <c r="BG94" i="6"/>
  <c r="BE94" i="6"/>
  <c r="M84" i="6"/>
  <c r="F84" i="6"/>
  <c r="F82" i="6"/>
  <c r="F80" i="6"/>
  <c r="O22" i="6"/>
  <c r="E22" i="6"/>
  <c r="M116" i="6" s="1"/>
  <c r="O21" i="6"/>
  <c r="O16" i="6"/>
  <c r="E16" i="6"/>
  <c r="F116" i="6" s="1"/>
  <c r="O15" i="6"/>
  <c r="O10" i="6"/>
  <c r="M113" i="6" s="1"/>
  <c r="F6" i="6"/>
  <c r="F109" i="6" s="1"/>
  <c r="N221" i="5"/>
  <c r="AY92" i="1"/>
  <c r="AX92" i="1"/>
  <c r="BI220" i="5"/>
  <c r="BH220" i="5"/>
  <c r="BG220" i="5"/>
  <c r="BE220" i="5"/>
  <c r="AA220" i="5"/>
  <c r="Y220" i="5"/>
  <c r="W220" i="5"/>
  <c r="BK220" i="5"/>
  <c r="N220" i="5"/>
  <c r="BF220" i="5" s="1"/>
  <c r="BI219" i="5"/>
  <c r="BH219" i="5"/>
  <c r="BG219" i="5"/>
  <c r="BE219" i="5"/>
  <c r="AA219" i="5"/>
  <c r="Y219" i="5"/>
  <c r="W219" i="5"/>
  <c r="BK219" i="5"/>
  <c r="N219" i="5"/>
  <c r="BF219" i="5" s="1"/>
  <c r="BI218" i="5"/>
  <c r="BH218" i="5"/>
  <c r="BG218" i="5"/>
  <c r="BE218" i="5"/>
  <c r="AA218" i="5"/>
  <c r="Y218" i="5"/>
  <c r="W218" i="5"/>
  <c r="BK218" i="5"/>
  <c r="N218" i="5"/>
  <c r="BF218" i="5" s="1"/>
  <c r="BI217" i="5"/>
  <c r="BH217" i="5"/>
  <c r="BG217" i="5"/>
  <c r="BE217" i="5"/>
  <c r="AA217" i="5"/>
  <c r="Y217" i="5"/>
  <c r="W217" i="5"/>
  <c r="BK217" i="5"/>
  <c r="N217" i="5"/>
  <c r="BF217" i="5" s="1"/>
  <c r="BI216" i="5"/>
  <c r="BH216" i="5"/>
  <c r="BG216" i="5"/>
  <c r="BE216" i="5"/>
  <c r="AA216" i="5"/>
  <c r="Y216" i="5"/>
  <c r="W216" i="5"/>
  <c r="BK216" i="5"/>
  <c r="N216" i="5"/>
  <c r="BF216" i="5" s="1"/>
  <c r="BI215" i="5"/>
  <c r="BH215" i="5"/>
  <c r="BG215" i="5"/>
  <c r="BE215" i="5"/>
  <c r="AA215" i="5"/>
  <c r="Y215" i="5"/>
  <c r="W215" i="5"/>
  <c r="BK215" i="5"/>
  <c r="N215" i="5"/>
  <c r="BF215" i="5" s="1"/>
  <c r="BI214" i="5"/>
  <c r="BH214" i="5"/>
  <c r="BG214" i="5"/>
  <c r="BE214" i="5"/>
  <c r="AA214" i="5"/>
  <c r="Y214" i="5"/>
  <c r="W214" i="5"/>
  <c r="BK214" i="5"/>
  <c r="N214" i="5"/>
  <c r="BF214" i="5" s="1"/>
  <c r="BI213" i="5"/>
  <c r="BH213" i="5"/>
  <c r="BG213" i="5"/>
  <c r="BE213" i="5"/>
  <c r="AA213" i="5"/>
  <c r="Y213" i="5"/>
  <c r="W213" i="5"/>
  <c r="BK213" i="5"/>
  <c r="N213" i="5"/>
  <c r="BF213" i="5" s="1"/>
  <c r="BI212" i="5"/>
  <c r="BH212" i="5"/>
  <c r="BG212" i="5"/>
  <c r="BE212" i="5"/>
  <c r="AA212" i="5"/>
  <c r="Y212" i="5"/>
  <c r="W212" i="5"/>
  <c r="BK212" i="5"/>
  <c r="N212" i="5"/>
  <c r="BF212" i="5" s="1"/>
  <c r="BI211" i="5"/>
  <c r="BH211" i="5"/>
  <c r="BG211" i="5"/>
  <c r="BE211" i="5"/>
  <c r="AA211" i="5"/>
  <c r="Y211" i="5"/>
  <c r="W211" i="5"/>
  <c r="BK211" i="5"/>
  <c r="N211" i="5"/>
  <c r="BF211" i="5" s="1"/>
  <c r="BI210" i="5"/>
  <c r="BH210" i="5"/>
  <c r="BG210" i="5"/>
  <c r="BE210" i="5"/>
  <c r="AA210" i="5"/>
  <c r="Y210" i="5"/>
  <c r="W210" i="5"/>
  <c r="BK210" i="5"/>
  <c r="N210" i="5"/>
  <c r="BF210" i="5" s="1"/>
  <c r="BI209" i="5"/>
  <c r="BH209" i="5"/>
  <c r="BG209" i="5"/>
  <c r="BE209" i="5"/>
  <c r="AA209" i="5"/>
  <c r="Y209" i="5"/>
  <c r="W209" i="5"/>
  <c r="BK209" i="5"/>
  <c r="N209" i="5"/>
  <c r="BF209" i="5" s="1"/>
  <c r="BI208" i="5"/>
  <c r="BH208" i="5"/>
  <c r="BG208" i="5"/>
  <c r="BE208" i="5"/>
  <c r="AA208" i="5"/>
  <c r="Y208" i="5"/>
  <c r="W208" i="5"/>
  <c r="BK208" i="5"/>
  <c r="N208" i="5"/>
  <c r="BF208" i="5" s="1"/>
  <c r="BI207" i="5"/>
  <c r="BH207" i="5"/>
  <c r="BG207" i="5"/>
  <c r="BE207" i="5"/>
  <c r="AA207" i="5"/>
  <c r="Y207" i="5"/>
  <c r="W207" i="5"/>
  <c r="BK207" i="5"/>
  <c r="N207" i="5"/>
  <c r="BF207" i="5" s="1"/>
  <c r="BI206" i="5"/>
  <c r="BH206" i="5"/>
  <c r="BG206" i="5"/>
  <c r="BE206" i="5"/>
  <c r="AA206" i="5"/>
  <c r="Y206" i="5"/>
  <c r="W206" i="5"/>
  <c r="BK206" i="5"/>
  <c r="N206" i="5"/>
  <c r="BF206" i="5" s="1"/>
  <c r="BI204" i="5"/>
  <c r="BH204" i="5"/>
  <c r="BG204" i="5"/>
  <c r="BE204" i="5"/>
  <c r="AA204" i="5"/>
  <c r="Y204" i="5"/>
  <c r="W204" i="5"/>
  <c r="BK204" i="5"/>
  <c r="N204" i="5"/>
  <c r="BF204" i="5" s="1"/>
  <c r="BI203" i="5"/>
  <c r="BH203" i="5"/>
  <c r="BG203" i="5"/>
  <c r="BE203" i="5"/>
  <c r="AA203" i="5"/>
  <c r="Y203" i="5"/>
  <c r="W203" i="5"/>
  <c r="BK203" i="5"/>
  <c r="N203" i="5"/>
  <c r="BF203" i="5" s="1"/>
  <c r="BI202" i="5"/>
  <c r="BH202" i="5"/>
  <c r="BG202" i="5"/>
  <c r="BE202" i="5"/>
  <c r="AA202" i="5"/>
  <c r="Y202" i="5"/>
  <c r="W202" i="5"/>
  <c r="BK202" i="5"/>
  <c r="N202" i="5"/>
  <c r="BF202" i="5" s="1"/>
  <c r="BI201" i="5"/>
  <c r="BH201" i="5"/>
  <c r="BG201" i="5"/>
  <c r="BE201" i="5"/>
  <c r="AA201" i="5"/>
  <c r="Y201" i="5"/>
  <c r="W201" i="5"/>
  <c r="BK201" i="5"/>
  <c r="N201" i="5"/>
  <c r="BF201" i="5" s="1"/>
  <c r="BI200" i="5"/>
  <c r="BH200" i="5"/>
  <c r="BG200" i="5"/>
  <c r="BE200" i="5"/>
  <c r="AA200" i="5"/>
  <c r="Y200" i="5"/>
  <c r="W200" i="5"/>
  <c r="BK200" i="5"/>
  <c r="N200" i="5"/>
  <c r="BF200" i="5" s="1"/>
  <c r="BI199" i="5"/>
  <c r="BH199" i="5"/>
  <c r="BG199" i="5"/>
  <c r="BE199" i="5"/>
  <c r="AA199" i="5"/>
  <c r="Y199" i="5"/>
  <c r="W199" i="5"/>
  <c r="BK199" i="5"/>
  <c r="N199" i="5"/>
  <c r="BF199" i="5" s="1"/>
  <c r="BI198" i="5"/>
  <c r="BH198" i="5"/>
  <c r="BG198" i="5"/>
  <c r="BE198" i="5"/>
  <c r="AA198" i="5"/>
  <c r="Y198" i="5"/>
  <c r="W198" i="5"/>
  <c r="BK198" i="5"/>
  <c r="N198" i="5"/>
  <c r="BF198" i="5" s="1"/>
  <c r="BI197" i="5"/>
  <c r="BH197" i="5"/>
  <c r="BG197" i="5"/>
  <c r="BE197" i="5"/>
  <c r="AA197" i="5"/>
  <c r="Y197" i="5"/>
  <c r="W197" i="5"/>
  <c r="BK197" i="5"/>
  <c r="N197" i="5"/>
  <c r="BF197" i="5" s="1"/>
  <c r="BI196" i="5"/>
  <c r="BH196" i="5"/>
  <c r="BG196" i="5"/>
  <c r="BE196" i="5"/>
  <c r="AA196" i="5"/>
  <c r="Y196" i="5"/>
  <c r="W196" i="5"/>
  <c r="BK196" i="5"/>
  <c r="N196" i="5"/>
  <c r="BF196" i="5" s="1"/>
  <c r="BI195" i="5"/>
  <c r="BH195" i="5"/>
  <c r="BG195" i="5"/>
  <c r="BE195" i="5"/>
  <c r="AA195" i="5"/>
  <c r="Y195" i="5"/>
  <c r="W195" i="5"/>
  <c r="BK195" i="5"/>
  <c r="N195" i="5"/>
  <c r="BF195" i="5" s="1"/>
  <c r="BI194" i="5"/>
  <c r="BH194" i="5"/>
  <c r="BG194" i="5"/>
  <c r="BE194" i="5"/>
  <c r="AA194" i="5"/>
  <c r="Y194" i="5"/>
  <c r="W194" i="5"/>
  <c r="BK194" i="5"/>
  <c r="N194" i="5"/>
  <c r="BF194" i="5" s="1"/>
  <c r="BI193" i="5"/>
  <c r="BH193" i="5"/>
  <c r="BG193" i="5"/>
  <c r="BE193" i="5"/>
  <c r="AA193" i="5"/>
  <c r="Y193" i="5"/>
  <c r="W193" i="5"/>
  <c r="BK193" i="5"/>
  <c r="N193" i="5"/>
  <c r="BF193" i="5" s="1"/>
  <c r="BI192" i="5"/>
  <c r="BH192" i="5"/>
  <c r="BG192" i="5"/>
  <c r="BE192" i="5"/>
  <c r="AA192" i="5"/>
  <c r="Y192" i="5"/>
  <c r="W192" i="5"/>
  <c r="BK192" i="5"/>
  <c r="N192" i="5"/>
  <c r="BF192" i="5" s="1"/>
  <c r="BI191" i="5"/>
  <c r="BH191" i="5"/>
  <c r="BG191" i="5"/>
  <c r="BE191" i="5"/>
  <c r="AA191" i="5"/>
  <c r="Y191" i="5"/>
  <c r="W191" i="5"/>
  <c r="BK191" i="5"/>
  <c r="N191" i="5"/>
  <c r="BF191" i="5" s="1"/>
  <c r="BI190" i="5"/>
  <c r="BH190" i="5"/>
  <c r="BG190" i="5"/>
  <c r="BE190" i="5"/>
  <c r="AA190" i="5"/>
  <c r="Y190" i="5"/>
  <c r="W190" i="5"/>
  <c r="BK190" i="5"/>
  <c r="N190" i="5"/>
  <c r="BF190" i="5" s="1"/>
  <c r="BI189" i="5"/>
  <c r="BH189" i="5"/>
  <c r="BG189" i="5"/>
  <c r="BE189" i="5"/>
  <c r="AA189" i="5"/>
  <c r="Y189" i="5"/>
  <c r="W189" i="5"/>
  <c r="BK189" i="5"/>
  <c r="N189" i="5"/>
  <c r="BF189" i="5" s="1"/>
  <c r="BI188" i="5"/>
  <c r="BH188" i="5"/>
  <c r="BG188" i="5"/>
  <c r="BE188" i="5"/>
  <c r="AA188" i="5"/>
  <c r="Y188" i="5"/>
  <c r="W188" i="5"/>
  <c r="BK188" i="5"/>
  <c r="N188" i="5"/>
  <c r="BF188" i="5" s="1"/>
  <c r="BI187" i="5"/>
  <c r="BH187" i="5"/>
  <c r="BG187" i="5"/>
  <c r="BE187" i="5"/>
  <c r="AA187" i="5"/>
  <c r="Y187" i="5"/>
  <c r="W187" i="5"/>
  <c r="BK187" i="5"/>
  <c r="N187" i="5"/>
  <c r="BF187" i="5" s="1"/>
  <c r="BI186" i="5"/>
  <c r="BH186" i="5"/>
  <c r="BG186" i="5"/>
  <c r="BE186" i="5"/>
  <c r="AA186" i="5"/>
  <c r="Y186" i="5"/>
  <c r="W186" i="5"/>
  <c r="BK186" i="5"/>
  <c r="N186" i="5"/>
  <c r="BF186" i="5" s="1"/>
  <c r="BI185" i="5"/>
  <c r="BH185" i="5"/>
  <c r="BG185" i="5"/>
  <c r="BE185" i="5"/>
  <c r="AA185" i="5"/>
  <c r="Y185" i="5"/>
  <c r="W185" i="5"/>
  <c r="BK185" i="5"/>
  <c r="N185" i="5"/>
  <c r="BF185" i="5" s="1"/>
  <c r="BI184" i="5"/>
  <c r="BH184" i="5"/>
  <c r="BG184" i="5"/>
  <c r="BE184" i="5"/>
  <c r="AA184" i="5"/>
  <c r="Y184" i="5"/>
  <c r="W184" i="5"/>
  <c r="BK184" i="5"/>
  <c r="N184" i="5"/>
  <c r="BF184" i="5" s="1"/>
  <c r="BI183" i="5"/>
  <c r="BH183" i="5"/>
  <c r="BG183" i="5"/>
  <c r="BE183" i="5"/>
  <c r="AA183" i="5"/>
  <c r="Y183" i="5"/>
  <c r="W183" i="5"/>
  <c r="BK183" i="5"/>
  <c r="N183" i="5"/>
  <c r="BF183" i="5" s="1"/>
  <c r="BI182" i="5"/>
  <c r="BH182" i="5"/>
  <c r="BG182" i="5"/>
  <c r="BE182" i="5"/>
  <c r="AA182" i="5"/>
  <c r="Y182" i="5"/>
  <c r="W182" i="5"/>
  <c r="BK182" i="5"/>
  <c r="N182" i="5"/>
  <c r="BF182" i="5" s="1"/>
  <c r="BI181" i="5"/>
  <c r="BH181" i="5"/>
  <c r="BG181" i="5"/>
  <c r="BE181" i="5"/>
  <c r="AA181" i="5"/>
  <c r="Y181" i="5"/>
  <c r="W181" i="5"/>
  <c r="BK181" i="5"/>
  <c r="N181" i="5"/>
  <c r="BF181" i="5" s="1"/>
  <c r="BI180" i="5"/>
  <c r="BH180" i="5"/>
  <c r="BG180" i="5"/>
  <c r="BE180" i="5"/>
  <c r="AA180" i="5"/>
  <c r="Y180" i="5"/>
  <c r="W180" i="5"/>
  <c r="BK180" i="5"/>
  <c r="N180" i="5"/>
  <c r="BF180" i="5" s="1"/>
  <c r="BI179" i="5"/>
  <c r="BH179" i="5"/>
  <c r="BG179" i="5"/>
  <c r="BE179" i="5"/>
  <c r="AA179" i="5"/>
  <c r="Y179" i="5"/>
  <c r="W179" i="5"/>
  <c r="BK179" i="5"/>
  <c r="N179" i="5"/>
  <c r="BF179" i="5" s="1"/>
  <c r="BI178" i="5"/>
  <c r="BH178" i="5"/>
  <c r="BG178" i="5"/>
  <c r="BE178" i="5"/>
  <c r="AA178" i="5"/>
  <c r="Y178" i="5"/>
  <c r="W178" i="5"/>
  <c r="BK178" i="5"/>
  <c r="N178" i="5"/>
  <c r="BF178" i="5" s="1"/>
  <c r="BI177" i="5"/>
  <c r="BH177" i="5"/>
  <c r="BG177" i="5"/>
  <c r="BE177" i="5"/>
  <c r="AA177" i="5"/>
  <c r="Y177" i="5"/>
  <c r="W177" i="5"/>
  <c r="BK177" i="5"/>
  <c r="N177" i="5"/>
  <c r="BF177" i="5" s="1"/>
  <c r="BI176" i="5"/>
  <c r="BH176" i="5"/>
  <c r="BG176" i="5"/>
  <c r="BE176" i="5"/>
  <c r="AA176" i="5"/>
  <c r="Y176" i="5"/>
  <c r="W176" i="5"/>
  <c r="BK176" i="5"/>
  <c r="N176" i="5"/>
  <c r="BF176" i="5" s="1"/>
  <c r="BI175" i="5"/>
  <c r="BH175" i="5"/>
  <c r="BG175" i="5"/>
  <c r="BE175" i="5"/>
  <c r="AA175" i="5"/>
  <c r="Y175" i="5"/>
  <c r="W175" i="5"/>
  <c r="BK175" i="5"/>
  <c r="N175" i="5"/>
  <c r="BF175" i="5" s="1"/>
  <c r="BI174" i="5"/>
  <c r="BH174" i="5"/>
  <c r="BG174" i="5"/>
  <c r="BE174" i="5"/>
  <c r="AA174" i="5"/>
  <c r="Y174" i="5"/>
  <c r="W174" i="5"/>
  <c r="BK174" i="5"/>
  <c r="N174" i="5"/>
  <c r="BF174" i="5" s="1"/>
  <c r="BI173" i="5"/>
  <c r="BH173" i="5"/>
  <c r="BG173" i="5"/>
  <c r="BE173" i="5"/>
  <c r="AA173" i="5"/>
  <c r="Y173" i="5"/>
  <c r="W173" i="5"/>
  <c r="BK173" i="5"/>
  <c r="N173" i="5"/>
  <c r="BF173" i="5" s="1"/>
  <c r="BI172" i="5"/>
  <c r="BH172" i="5"/>
  <c r="BG172" i="5"/>
  <c r="BE172" i="5"/>
  <c r="AA172" i="5"/>
  <c r="Y172" i="5"/>
  <c r="W172" i="5"/>
  <c r="BK172" i="5"/>
  <c r="N172" i="5"/>
  <c r="BF172" i="5" s="1"/>
  <c r="BI171" i="5"/>
  <c r="BH171" i="5"/>
  <c r="BG171" i="5"/>
  <c r="BE171" i="5"/>
  <c r="AA171" i="5"/>
  <c r="Y171" i="5"/>
  <c r="W171" i="5"/>
  <c r="BK171" i="5"/>
  <c r="N171" i="5"/>
  <c r="BF171" i="5" s="1"/>
  <c r="BI170" i="5"/>
  <c r="BH170" i="5"/>
  <c r="BG170" i="5"/>
  <c r="BE170" i="5"/>
  <c r="AA170" i="5"/>
  <c r="Y170" i="5"/>
  <c r="W170" i="5"/>
  <c r="BK170" i="5"/>
  <c r="N170" i="5"/>
  <c r="BF170" i="5" s="1"/>
  <c r="BI169" i="5"/>
  <c r="BH169" i="5"/>
  <c r="BG169" i="5"/>
  <c r="BE169" i="5"/>
  <c r="AA169" i="5"/>
  <c r="Y169" i="5"/>
  <c r="W169" i="5"/>
  <c r="BK169" i="5"/>
  <c r="N169" i="5"/>
  <c r="BF169" i="5" s="1"/>
  <c r="BI168" i="5"/>
  <c r="BH168" i="5"/>
  <c r="BG168" i="5"/>
  <c r="BE168" i="5"/>
  <c r="AA168" i="5"/>
  <c r="Y168" i="5"/>
  <c r="W168" i="5"/>
  <c r="BK168" i="5"/>
  <c r="N168" i="5"/>
  <c r="BF168" i="5" s="1"/>
  <c r="BI167" i="5"/>
  <c r="BH167" i="5"/>
  <c r="BG167" i="5"/>
  <c r="BE167" i="5"/>
  <c r="AA167" i="5"/>
  <c r="Y167" i="5"/>
  <c r="W167" i="5"/>
  <c r="BK167" i="5"/>
  <c r="N167" i="5"/>
  <c r="BF167" i="5" s="1"/>
  <c r="BI166" i="5"/>
  <c r="BH166" i="5"/>
  <c r="BG166" i="5"/>
  <c r="BE166" i="5"/>
  <c r="AA166" i="5"/>
  <c r="Y166" i="5"/>
  <c r="W166" i="5"/>
  <c r="BK166" i="5"/>
  <c r="N166" i="5"/>
  <c r="BF166" i="5" s="1"/>
  <c r="BI165" i="5"/>
  <c r="BH165" i="5"/>
  <c r="BG165" i="5"/>
  <c r="BE165" i="5"/>
  <c r="AA165" i="5"/>
  <c r="Y165" i="5"/>
  <c r="W165" i="5"/>
  <c r="BK165" i="5"/>
  <c r="N165" i="5"/>
  <c r="BF165" i="5" s="1"/>
  <c r="BI164" i="5"/>
  <c r="BH164" i="5"/>
  <c r="BG164" i="5"/>
  <c r="BE164" i="5"/>
  <c r="AA164" i="5"/>
  <c r="Y164" i="5"/>
  <c r="W164" i="5"/>
  <c r="BK164" i="5"/>
  <c r="N164" i="5"/>
  <c r="BF164" i="5" s="1"/>
  <c r="BI163" i="5"/>
  <c r="BH163" i="5"/>
  <c r="BG163" i="5"/>
  <c r="BE163" i="5"/>
  <c r="AA163" i="5"/>
  <c r="Y163" i="5"/>
  <c r="W163" i="5"/>
  <c r="BK163" i="5"/>
  <c r="N163" i="5"/>
  <c r="BF163" i="5" s="1"/>
  <c r="BI162" i="5"/>
  <c r="BH162" i="5"/>
  <c r="BG162" i="5"/>
  <c r="BE162" i="5"/>
  <c r="AA162" i="5"/>
  <c r="Y162" i="5"/>
  <c r="W162" i="5"/>
  <c r="BK162" i="5"/>
  <c r="N162" i="5"/>
  <c r="BF162" i="5" s="1"/>
  <c r="BI161" i="5"/>
  <c r="BH161" i="5"/>
  <c r="BG161" i="5"/>
  <c r="BE161" i="5"/>
  <c r="AA161" i="5"/>
  <c r="Y161" i="5"/>
  <c r="W161" i="5"/>
  <c r="BK161" i="5"/>
  <c r="N161" i="5"/>
  <c r="BF161" i="5" s="1"/>
  <c r="BI160" i="5"/>
  <c r="BH160" i="5"/>
  <c r="BG160" i="5"/>
  <c r="BE160" i="5"/>
  <c r="AA160" i="5"/>
  <c r="Y160" i="5"/>
  <c r="W160" i="5"/>
  <c r="BK160" i="5"/>
  <c r="N160" i="5"/>
  <c r="BF160" i="5" s="1"/>
  <c r="BI159" i="5"/>
  <c r="BH159" i="5"/>
  <c r="BG159" i="5"/>
  <c r="BE159" i="5"/>
  <c r="AA159" i="5"/>
  <c r="Y159" i="5"/>
  <c r="W159" i="5"/>
  <c r="BK159" i="5"/>
  <c r="N159" i="5"/>
  <c r="BF159" i="5" s="1"/>
  <c r="BI158" i="5"/>
  <c r="BH158" i="5"/>
  <c r="BG158" i="5"/>
  <c r="BE158" i="5"/>
  <c r="AA158" i="5"/>
  <c r="Y158" i="5"/>
  <c r="W158" i="5"/>
  <c r="BK158" i="5"/>
  <c r="N158" i="5"/>
  <c r="BF158" i="5" s="1"/>
  <c r="BI157" i="5"/>
  <c r="BH157" i="5"/>
  <c r="BG157" i="5"/>
  <c r="BE157" i="5"/>
  <c r="AA157" i="5"/>
  <c r="Y157" i="5"/>
  <c r="W157" i="5"/>
  <c r="BK157" i="5"/>
  <c r="N157" i="5"/>
  <c r="BF157" i="5" s="1"/>
  <c r="BI156" i="5"/>
  <c r="BH156" i="5"/>
  <c r="BG156" i="5"/>
  <c r="BE156" i="5"/>
  <c r="AA156" i="5"/>
  <c r="Y156" i="5"/>
  <c r="W156" i="5"/>
  <c r="BK156" i="5"/>
  <c r="N156" i="5"/>
  <c r="BF156" i="5" s="1"/>
  <c r="BI155" i="5"/>
  <c r="BH155" i="5"/>
  <c r="BG155" i="5"/>
  <c r="BE155" i="5"/>
  <c r="AA155" i="5"/>
  <c r="Y155" i="5"/>
  <c r="W155" i="5"/>
  <c r="BK155" i="5"/>
  <c r="N155" i="5"/>
  <c r="BF155" i="5" s="1"/>
  <c r="BI154" i="5"/>
  <c r="BH154" i="5"/>
  <c r="BG154" i="5"/>
  <c r="BE154" i="5"/>
  <c r="AA154" i="5"/>
  <c r="Y154" i="5"/>
  <c r="W154" i="5"/>
  <c r="BK154" i="5"/>
  <c r="N154" i="5"/>
  <c r="BF154" i="5" s="1"/>
  <c r="BI153" i="5"/>
  <c r="BH153" i="5"/>
  <c r="BG153" i="5"/>
  <c r="BE153" i="5"/>
  <c r="AA153" i="5"/>
  <c r="Y153" i="5"/>
  <c r="W153" i="5"/>
  <c r="BK153" i="5"/>
  <c r="N153" i="5"/>
  <c r="BF153" i="5" s="1"/>
  <c r="BI152" i="5"/>
  <c r="BH152" i="5"/>
  <c r="BG152" i="5"/>
  <c r="BE152" i="5"/>
  <c r="AA152" i="5"/>
  <c r="Y152" i="5"/>
  <c r="W152" i="5"/>
  <c r="BK152" i="5"/>
  <c r="N152" i="5"/>
  <c r="BF152" i="5" s="1"/>
  <c r="BI151" i="5"/>
  <c r="BH151" i="5"/>
  <c r="BG151" i="5"/>
  <c r="BE151" i="5"/>
  <c r="AA151" i="5"/>
  <c r="Y151" i="5"/>
  <c r="W151" i="5"/>
  <c r="BK151" i="5"/>
  <c r="N151" i="5"/>
  <c r="BF151" i="5" s="1"/>
  <c r="BI150" i="5"/>
  <c r="BH150" i="5"/>
  <c r="BG150" i="5"/>
  <c r="BE150" i="5"/>
  <c r="AA150" i="5"/>
  <c r="Y150" i="5"/>
  <c r="W150" i="5"/>
  <c r="BK150" i="5"/>
  <c r="N150" i="5"/>
  <c r="BF150" i="5" s="1"/>
  <c r="BI149" i="5"/>
  <c r="BH149" i="5"/>
  <c r="BG149" i="5"/>
  <c r="BE149" i="5"/>
  <c r="AA149" i="5"/>
  <c r="Y149" i="5"/>
  <c r="W149" i="5"/>
  <c r="BK149" i="5"/>
  <c r="N149" i="5"/>
  <c r="BF149" i="5" s="1"/>
  <c r="BI148" i="5"/>
  <c r="BH148" i="5"/>
  <c r="BG148" i="5"/>
  <c r="BE148" i="5"/>
  <c r="AA148" i="5"/>
  <c r="Y148" i="5"/>
  <c r="W148" i="5"/>
  <c r="BK148" i="5"/>
  <c r="N148" i="5"/>
  <c r="BF148" i="5" s="1"/>
  <c r="BI147" i="5"/>
  <c r="BH147" i="5"/>
  <c r="BG147" i="5"/>
  <c r="BE147" i="5"/>
  <c r="AA147" i="5"/>
  <c r="Y147" i="5"/>
  <c r="W147" i="5"/>
  <c r="BK147" i="5"/>
  <c r="N147" i="5"/>
  <c r="BF147" i="5" s="1"/>
  <c r="BI146" i="5"/>
  <c r="BH146" i="5"/>
  <c r="BG146" i="5"/>
  <c r="BE146" i="5"/>
  <c r="AA146" i="5"/>
  <c r="Y146" i="5"/>
  <c r="W146" i="5"/>
  <c r="BK146" i="5"/>
  <c r="N146" i="5"/>
  <c r="BF146" i="5" s="1"/>
  <c r="BI145" i="5"/>
  <c r="BH145" i="5"/>
  <c r="BG145" i="5"/>
  <c r="BE145" i="5"/>
  <c r="AA145" i="5"/>
  <c r="Y145" i="5"/>
  <c r="W145" i="5"/>
  <c r="BK145" i="5"/>
  <c r="N145" i="5"/>
  <c r="BF145" i="5" s="1"/>
  <c r="BI144" i="5"/>
  <c r="BH144" i="5"/>
  <c r="BG144" i="5"/>
  <c r="BE144" i="5"/>
  <c r="AA144" i="5"/>
  <c r="Y144" i="5"/>
  <c r="W144" i="5"/>
  <c r="BK144" i="5"/>
  <c r="N144" i="5"/>
  <c r="BF144" i="5" s="1"/>
  <c r="BI143" i="5"/>
  <c r="BH143" i="5"/>
  <c r="BG143" i="5"/>
  <c r="BE143" i="5"/>
  <c r="AA143" i="5"/>
  <c r="Y143" i="5"/>
  <c r="W143" i="5"/>
  <c r="BK143" i="5"/>
  <c r="N143" i="5"/>
  <c r="BF143" i="5" s="1"/>
  <c r="BI142" i="5"/>
  <c r="BH142" i="5"/>
  <c r="BG142" i="5"/>
  <c r="BE142" i="5"/>
  <c r="AA142" i="5"/>
  <c r="Y142" i="5"/>
  <c r="W142" i="5"/>
  <c r="BK142" i="5"/>
  <c r="N142" i="5"/>
  <c r="BF142" i="5" s="1"/>
  <c r="BI141" i="5"/>
  <c r="BH141" i="5"/>
  <c r="BG141" i="5"/>
  <c r="BE141" i="5"/>
  <c r="AA141" i="5"/>
  <c r="Y141" i="5"/>
  <c r="W141" i="5"/>
  <c r="BK141" i="5"/>
  <c r="N141" i="5"/>
  <c r="BF141" i="5" s="1"/>
  <c r="BI140" i="5"/>
  <c r="BH140" i="5"/>
  <c r="BG140" i="5"/>
  <c r="BE140" i="5"/>
  <c r="AA140" i="5"/>
  <c r="Y140" i="5"/>
  <c r="W140" i="5"/>
  <c r="BK140" i="5"/>
  <c r="N140" i="5"/>
  <c r="BF140" i="5" s="1"/>
  <c r="BI139" i="5"/>
  <c r="BH139" i="5"/>
  <c r="BG139" i="5"/>
  <c r="BE139" i="5"/>
  <c r="AA139" i="5"/>
  <c r="Y139" i="5"/>
  <c r="W139" i="5"/>
  <c r="BK139" i="5"/>
  <c r="N139" i="5"/>
  <c r="BF139" i="5" s="1"/>
  <c r="BI138" i="5"/>
  <c r="BH138" i="5"/>
  <c r="BG138" i="5"/>
  <c r="BE138" i="5"/>
  <c r="AA138" i="5"/>
  <c r="Y138" i="5"/>
  <c r="W138" i="5"/>
  <c r="BK138" i="5"/>
  <c r="N138" i="5"/>
  <c r="BF138" i="5" s="1"/>
  <c r="BI137" i="5"/>
  <c r="BH137" i="5"/>
  <c r="BG137" i="5"/>
  <c r="BE137" i="5"/>
  <c r="AA137" i="5"/>
  <c r="Y137" i="5"/>
  <c r="W137" i="5"/>
  <c r="BK137" i="5"/>
  <c r="N137" i="5"/>
  <c r="BF137" i="5" s="1"/>
  <c r="BI136" i="5"/>
  <c r="BH136" i="5"/>
  <c r="BG136" i="5"/>
  <c r="BE136" i="5"/>
  <c r="AA136" i="5"/>
  <c r="Y136" i="5"/>
  <c r="W136" i="5"/>
  <c r="BK136" i="5"/>
  <c r="N136" i="5"/>
  <c r="BF136" i="5" s="1"/>
  <c r="BI135" i="5"/>
  <c r="BH135" i="5"/>
  <c r="BG135" i="5"/>
  <c r="BE135" i="5"/>
  <c r="AA135" i="5"/>
  <c r="Y135" i="5"/>
  <c r="W135" i="5"/>
  <c r="BK135" i="5"/>
  <c r="N135" i="5"/>
  <c r="BF135" i="5" s="1"/>
  <c r="BI134" i="5"/>
  <c r="BH134" i="5"/>
  <c r="BG134" i="5"/>
  <c r="BE134" i="5"/>
  <c r="AA134" i="5"/>
  <c r="Y134" i="5"/>
  <c r="W134" i="5"/>
  <c r="BK134" i="5"/>
  <c r="N134" i="5"/>
  <c r="BF134" i="5" s="1"/>
  <c r="BI133" i="5"/>
  <c r="BH133" i="5"/>
  <c r="BG133" i="5"/>
  <c r="BE133" i="5"/>
  <c r="AA133" i="5"/>
  <c r="Y133" i="5"/>
  <c r="W133" i="5"/>
  <c r="BK133" i="5"/>
  <c r="N133" i="5"/>
  <c r="BF133" i="5" s="1"/>
  <c r="BI132" i="5"/>
  <c r="BH132" i="5"/>
  <c r="BG132" i="5"/>
  <c r="BE132" i="5"/>
  <c r="AA132" i="5"/>
  <c r="Y132" i="5"/>
  <c r="W132" i="5"/>
  <c r="BK132" i="5"/>
  <c r="N132" i="5"/>
  <c r="BF132" i="5" s="1"/>
  <c r="BI131" i="5"/>
  <c r="BH131" i="5"/>
  <c r="BG131" i="5"/>
  <c r="BE131" i="5"/>
  <c r="AA131" i="5"/>
  <c r="Y131" i="5"/>
  <c r="W131" i="5"/>
  <c r="BK131" i="5"/>
  <c r="N131" i="5"/>
  <c r="BF131" i="5" s="1"/>
  <c r="BI130" i="5"/>
  <c r="BH130" i="5"/>
  <c r="BG130" i="5"/>
  <c r="BE130" i="5"/>
  <c r="AA130" i="5"/>
  <c r="Y130" i="5"/>
  <c r="W130" i="5"/>
  <c r="BK130" i="5"/>
  <c r="N130" i="5"/>
  <c r="BF130" i="5" s="1"/>
  <c r="BI129" i="5"/>
  <c r="BH129" i="5"/>
  <c r="BG129" i="5"/>
  <c r="BE129" i="5"/>
  <c r="AA129" i="5"/>
  <c r="Y129" i="5"/>
  <c r="W129" i="5"/>
  <c r="BK129" i="5"/>
  <c r="N129" i="5"/>
  <c r="BF129" i="5" s="1"/>
  <c r="BI128" i="5"/>
  <c r="BH128" i="5"/>
  <c r="BG128" i="5"/>
  <c r="BE128" i="5"/>
  <c r="AA128" i="5"/>
  <c r="Y128" i="5"/>
  <c r="W128" i="5"/>
  <c r="BK128" i="5"/>
  <c r="N128" i="5"/>
  <c r="BF128" i="5" s="1"/>
  <c r="BI127" i="5"/>
  <c r="BH127" i="5"/>
  <c r="BG127" i="5"/>
  <c r="BE127" i="5"/>
  <c r="AA127" i="5"/>
  <c r="Y127" i="5"/>
  <c r="W127" i="5"/>
  <c r="BK127" i="5"/>
  <c r="N127" i="5"/>
  <c r="BF127" i="5" s="1"/>
  <c r="BI126" i="5"/>
  <c r="BH126" i="5"/>
  <c r="BG126" i="5"/>
  <c r="BE126" i="5"/>
  <c r="AA126" i="5"/>
  <c r="Y126" i="5"/>
  <c r="W126" i="5"/>
  <c r="BK126" i="5"/>
  <c r="N126" i="5"/>
  <c r="BF126" i="5" s="1"/>
  <c r="BI125" i="5"/>
  <c r="BH125" i="5"/>
  <c r="BG125" i="5"/>
  <c r="BE125" i="5"/>
  <c r="AA125" i="5"/>
  <c r="Y125" i="5"/>
  <c r="W125" i="5"/>
  <c r="BK125" i="5"/>
  <c r="N125" i="5"/>
  <c r="BF125" i="5" s="1"/>
  <c r="BI124" i="5"/>
  <c r="BH124" i="5"/>
  <c r="BG124" i="5"/>
  <c r="BE124" i="5"/>
  <c r="AA124" i="5"/>
  <c r="Y124" i="5"/>
  <c r="W124" i="5"/>
  <c r="BK124" i="5"/>
  <c r="N124" i="5"/>
  <c r="BF124" i="5" s="1"/>
  <c r="BI123" i="5"/>
  <c r="BH123" i="5"/>
  <c r="BG123" i="5"/>
  <c r="BE123" i="5"/>
  <c r="AA123" i="5"/>
  <c r="Y123" i="5"/>
  <c r="W123" i="5"/>
  <c r="BK123" i="5"/>
  <c r="BF123" i="5"/>
  <c r="M116" i="5"/>
  <c r="F116" i="5"/>
  <c r="F114" i="5"/>
  <c r="F112" i="5"/>
  <c r="BI100" i="5"/>
  <c r="BH100" i="5"/>
  <c r="BG100" i="5"/>
  <c r="BE100" i="5"/>
  <c r="BI99" i="5"/>
  <c r="BH99" i="5"/>
  <c r="BG99" i="5"/>
  <c r="BE99" i="5"/>
  <c r="BI98" i="5"/>
  <c r="BH98" i="5"/>
  <c r="BG98" i="5"/>
  <c r="BE98" i="5"/>
  <c r="BI97" i="5"/>
  <c r="BH97" i="5"/>
  <c r="BG97" i="5"/>
  <c r="BE97" i="5"/>
  <c r="BI96" i="5"/>
  <c r="BH96" i="5"/>
  <c r="BG96" i="5"/>
  <c r="BE96" i="5"/>
  <c r="BI95" i="5"/>
  <c r="BH95" i="5"/>
  <c r="BG95" i="5"/>
  <c r="BE95" i="5"/>
  <c r="M84" i="5"/>
  <c r="F84" i="5"/>
  <c r="F82" i="5"/>
  <c r="F80" i="5"/>
  <c r="O22" i="5"/>
  <c r="E22" i="5"/>
  <c r="M117" i="5" s="1"/>
  <c r="O21" i="5"/>
  <c r="O16" i="5"/>
  <c r="E16" i="5"/>
  <c r="F117" i="5" s="1"/>
  <c r="O15" i="5"/>
  <c r="O10" i="5"/>
  <c r="M114" i="5" s="1"/>
  <c r="F6" i="5"/>
  <c r="F110" i="5" s="1"/>
  <c r="N171" i="4"/>
  <c r="AY91" i="1"/>
  <c r="AX91" i="1"/>
  <c r="BI170" i="4"/>
  <c r="BH170" i="4"/>
  <c r="BG170" i="4"/>
  <c r="BE170" i="4"/>
  <c r="AA170" i="4"/>
  <c r="Y170" i="4"/>
  <c r="W170" i="4"/>
  <c r="BK170" i="4"/>
  <c r="N170" i="4"/>
  <c r="BF170" i="4" s="1"/>
  <c r="BI169" i="4"/>
  <c r="BH169" i="4"/>
  <c r="BG169" i="4"/>
  <c r="BE169" i="4"/>
  <c r="AA169" i="4"/>
  <c r="Y169" i="4"/>
  <c r="W169" i="4"/>
  <c r="BK169" i="4"/>
  <c r="N169" i="4"/>
  <c r="BF169" i="4" s="1"/>
  <c r="BI168" i="4"/>
  <c r="BH168" i="4"/>
  <c r="BG168" i="4"/>
  <c r="BE168" i="4"/>
  <c r="AA168" i="4"/>
  <c r="Y168" i="4"/>
  <c r="W168" i="4"/>
  <c r="BK168" i="4"/>
  <c r="N168" i="4"/>
  <c r="BF168" i="4" s="1"/>
  <c r="BI167" i="4"/>
  <c r="BH167" i="4"/>
  <c r="BG167" i="4"/>
  <c r="BE167" i="4"/>
  <c r="AA167" i="4"/>
  <c r="Y167" i="4"/>
  <c r="W167" i="4"/>
  <c r="BK167" i="4"/>
  <c r="N167" i="4"/>
  <c r="BF167" i="4" s="1"/>
  <c r="BI166" i="4"/>
  <c r="BH166" i="4"/>
  <c r="BG166" i="4"/>
  <c r="BE166" i="4"/>
  <c r="AA166" i="4"/>
  <c r="Y166" i="4"/>
  <c r="W166" i="4"/>
  <c r="BK166" i="4"/>
  <c r="N166" i="4"/>
  <c r="BF166" i="4" s="1"/>
  <c r="BI165" i="4"/>
  <c r="BH165" i="4"/>
  <c r="BG165" i="4"/>
  <c r="BE165" i="4"/>
  <c r="AA165" i="4"/>
  <c r="Y165" i="4"/>
  <c r="W165" i="4"/>
  <c r="BK165" i="4"/>
  <c r="N165" i="4"/>
  <c r="BF165" i="4" s="1"/>
  <c r="BI164" i="4"/>
  <c r="BH164" i="4"/>
  <c r="BG164" i="4"/>
  <c r="BE164" i="4"/>
  <c r="AA164" i="4"/>
  <c r="Y164" i="4"/>
  <c r="W164" i="4"/>
  <c r="BK164" i="4"/>
  <c r="N164" i="4"/>
  <c r="BF164" i="4" s="1"/>
  <c r="BI163" i="4"/>
  <c r="BH163" i="4"/>
  <c r="BG163" i="4"/>
  <c r="BE163" i="4"/>
  <c r="AA163" i="4"/>
  <c r="Y163" i="4"/>
  <c r="W163" i="4"/>
  <c r="BK163" i="4"/>
  <c r="N163" i="4"/>
  <c r="BF163" i="4" s="1"/>
  <c r="BI162" i="4"/>
  <c r="BH162" i="4"/>
  <c r="BG162" i="4"/>
  <c r="BE162" i="4"/>
  <c r="AA162" i="4"/>
  <c r="Y162" i="4"/>
  <c r="W162" i="4"/>
  <c r="BK162" i="4"/>
  <c r="N162" i="4"/>
  <c r="BF162" i="4" s="1"/>
  <c r="BI161" i="4"/>
  <c r="BH161" i="4"/>
  <c r="BG161" i="4"/>
  <c r="BE161" i="4"/>
  <c r="AA161" i="4"/>
  <c r="Y161" i="4"/>
  <c r="W161" i="4"/>
  <c r="BK161" i="4"/>
  <c r="N161" i="4"/>
  <c r="BF161" i="4" s="1"/>
  <c r="BI160" i="4"/>
  <c r="BH160" i="4"/>
  <c r="BG160" i="4"/>
  <c r="BE160" i="4"/>
  <c r="AA160" i="4"/>
  <c r="Y160" i="4"/>
  <c r="W160" i="4"/>
  <c r="BK160" i="4"/>
  <c r="N160" i="4"/>
  <c r="BF160" i="4" s="1"/>
  <c r="BI159" i="4"/>
  <c r="BH159" i="4"/>
  <c r="BG159" i="4"/>
  <c r="BE159" i="4"/>
  <c r="AA159" i="4"/>
  <c r="Y159" i="4"/>
  <c r="W159" i="4"/>
  <c r="BK159" i="4"/>
  <c r="N159" i="4"/>
  <c r="BF159" i="4" s="1"/>
  <c r="BI158" i="4"/>
  <c r="BH158" i="4"/>
  <c r="BG158" i="4"/>
  <c r="BE158" i="4"/>
  <c r="AA158" i="4"/>
  <c r="Y158" i="4"/>
  <c r="W158" i="4"/>
  <c r="BK158" i="4"/>
  <c r="N158" i="4"/>
  <c r="BF158" i="4" s="1"/>
  <c r="BI157" i="4"/>
  <c r="BH157" i="4"/>
  <c r="BG157" i="4"/>
  <c r="BE157" i="4"/>
  <c r="AA157" i="4"/>
  <c r="Y157" i="4"/>
  <c r="W157" i="4"/>
  <c r="BK157" i="4"/>
  <c r="N157" i="4"/>
  <c r="BF157" i="4" s="1"/>
  <c r="BI156" i="4"/>
  <c r="BH156" i="4"/>
  <c r="BG156" i="4"/>
  <c r="BE156" i="4"/>
  <c r="AA156" i="4"/>
  <c r="Y156" i="4"/>
  <c r="W156" i="4"/>
  <c r="BK156" i="4"/>
  <c r="N156" i="4"/>
  <c r="BF156" i="4" s="1"/>
  <c r="BI155" i="4"/>
  <c r="BH155" i="4"/>
  <c r="BG155" i="4"/>
  <c r="BE155" i="4"/>
  <c r="AA155" i="4"/>
  <c r="Y155" i="4"/>
  <c r="W155" i="4"/>
  <c r="BK155" i="4"/>
  <c r="N155" i="4"/>
  <c r="BF155" i="4" s="1"/>
  <c r="BI154" i="4"/>
  <c r="BH154" i="4"/>
  <c r="BG154" i="4"/>
  <c r="BE154" i="4"/>
  <c r="AA154" i="4"/>
  <c r="Y154" i="4"/>
  <c r="W154" i="4"/>
  <c r="BK154" i="4"/>
  <c r="N154" i="4"/>
  <c r="BF154" i="4" s="1"/>
  <c r="BI153" i="4"/>
  <c r="BH153" i="4"/>
  <c r="BG153" i="4"/>
  <c r="BE153" i="4"/>
  <c r="AA153" i="4"/>
  <c r="Y153" i="4"/>
  <c r="W153" i="4"/>
  <c r="BK153" i="4"/>
  <c r="N153" i="4"/>
  <c r="BF153" i="4" s="1"/>
  <c r="BI152" i="4"/>
  <c r="BH152" i="4"/>
  <c r="BG152" i="4"/>
  <c r="BE152" i="4"/>
  <c r="AA152" i="4"/>
  <c r="Y152" i="4"/>
  <c r="W152" i="4"/>
  <c r="BK152" i="4"/>
  <c r="N152" i="4"/>
  <c r="BF152" i="4" s="1"/>
  <c r="BI151" i="4"/>
  <c r="BH151" i="4"/>
  <c r="BG151" i="4"/>
  <c r="BE151" i="4"/>
  <c r="AA151" i="4"/>
  <c r="Y151" i="4"/>
  <c r="W151" i="4"/>
  <c r="BK151" i="4"/>
  <c r="N151" i="4"/>
  <c r="BF151" i="4" s="1"/>
  <c r="BI150" i="4"/>
  <c r="BH150" i="4"/>
  <c r="BG150" i="4"/>
  <c r="BE150" i="4"/>
  <c r="AA150" i="4"/>
  <c r="Y150" i="4"/>
  <c r="W150" i="4"/>
  <c r="BK150" i="4"/>
  <c r="N150" i="4"/>
  <c r="BF150" i="4" s="1"/>
  <c r="BI149" i="4"/>
  <c r="BH149" i="4"/>
  <c r="BG149" i="4"/>
  <c r="BE149" i="4"/>
  <c r="AA149" i="4"/>
  <c r="Y149" i="4"/>
  <c r="W149" i="4"/>
  <c r="BK149" i="4"/>
  <c r="N149" i="4"/>
  <c r="BF149" i="4" s="1"/>
  <c r="BI148" i="4"/>
  <c r="BH148" i="4"/>
  <c r="BG148" i="4"/>
  <c r="BE148" i="4"/>
  <c r="AA148" i="4"/>
  <c r="Y148" i="4"/>
  <c r="W148" i="4"/>
  <c r="BK148" i="4"/>
  <c r="N148" i="4"/>
  <c r="BF148" i="4" s="1"/>
  <c r="BI147" i="4"/>
  <c r="BH147" i="4"/>
  <c r="BG147" i="4"/>
  <c r="BE147" i="4"/>
  <c r="AA147" i="4"/>
  <c r="Y147" i="4"/>
  <c r="W147" i="4"/>
  <c r="BK147" i="4"/>
  <c r="N147" i="4"/>
  <c r="BF147" i="4" s="1"/>
  <c r="BI146" i="4"/>
  <c r="BH146" i="4"/>
  <c r="BG146" i="4"/>
  <c r="BE146" i="4"/>
  <c r="AA146" i="4"/>
  <c r="Y146" i="4"/>
  <c r="W146" i="4"/>
  <c r="BK146" i="4"/>
  <c r="N146" i="4"/>
  <c r="BF146" i="4" s="1"/>
  <c r="BI145" i="4"/>
  <c r="BH145" i="4"/>
  <c r="BG145" i="4"/>
  <c r="BE145" i="4"/>
  <c r="AA145" i="4"/>
  <c r="Y145" i="4"/>
  <c r="W145" i="4"/>
  <c r="BK145" i="4"/>
  <c r="N145" i="4"/>
  <c r="BF145" i="4" s="1"/>
  <c r="BI144" i="4"/>
  <c r="BH144" i="4"/>
  <c r="BG144" i="4"/>
  <c r="BE144" i="4"/>
  <c r="AA144" i="4"/>
  <c r="Y144" i="4"/>
  <c r="W144" i="4"/>
  <c r="BK144" i="4"/>
  <c r="N144" i="4"/>
  <c r="BF144" i="4" s="1"/>
  <c r="BI143" i="4"/>
  <c r="BH143" i="4"/>
  <c r="BG143" i="4"/>
  <c r="BE143" i="4"/>
  <c r="AA143" i="4"/>
  <c r="Y143" i="4"/>
  <c r="W143" i="4"/>
  <c r="BK143" i="4"/>
  <c r="N143" i="4"/>
  <c r="BF143" i="4" s="1"/>
  <c r="BI142" i="4"/>
  <c r="BH142" i="4"/>
  <c r="BG142" i="4"/>
  <c r="BE142" i="4"/>
  <c r="AA142" i="4"/>
  <c r="Y142" i="4"/>
  <c r="W142" i="4"/>
  <c r="BK142" i="4"/>
  <c r="N142" i="4"/>
  <c r="BF142" i="4" s="1"/>
  <c r="BI141" i="4"/>
  <c r="BH141" i="4"/>
  <c r="BG141" i="4"/>
  <c r="BE141" i="4"/>
  <c r="AA141" i="4"/>
  <c r="Y141" i="4"/>
  <c r="W141" i="4"/>
  <c r="BK141" i="4"/>
  <c r="N141" i="4"/>
  <c r="BF141" i="4" s="1"/>
  <c r="BI140" i="4"/>
  <c r="BH140" i="4"/>
  <c r="BG140" i="4"/>
  <c r="BE140" i="4"/>
  <c r="AA140" i="4"/>
  <c r="Y140" i="4"/>
  <c r="W140" i="4"/>
  <c r="BK140" i="4"/>
  <c r="N140" i="4"/>
  <c r="BF140" i="4" s="1"/>
  <c r="BI139" i="4"/>
  <c r="BH139" i="4"/>
  <c r="BG139" i="4"/>
  <c r="BE139" i="4"/>
  <c r="AA139" i="4"/>
  <c r="Y139" i="4"/>
  <c r="W139" i="4"/>
  <c r="BK139" i="4"/>
  <c r="N139" i="4"/>
  <c r="BF139" i="4" s="1"/>
  <c r="BI138" i="4"/>
  <c r="BH138" i="4"/>
  <c r="BG138" i="4"/>
  <c r="BE138" i="4"/>
  <c r="AA138" i="4"/>
  <c r="Y138" i="4"/>
  <c r="W138" i="4"/>
  <c r="BK138" i="4"/>
  <c r="N138" i="4"/>
  <c r="BF138" i="4" s="1"/>
  <c r="BI137" i="4"/>
  <c r="BH137" i="4"/>
  <c r="BG137" i="4"/>
  <c r="BE137" i="4"/>
  <c r="AA137" i="4"/>
  <c r="Y137" i="4"/>
  <c r="W137" i="4"/>
  <c r="BK137" i="4"/>
  <c r="N137" i="4"/>
  <c r="BF137" i="4" s="1"/>
  <c r="BI136" i="4"/>
  <c r="BH136" i="4"/>
  <c r="BG136" i="4"/>
  <c r="BE136" i="4"/>
  <c r="AA136" i="4"/>
  <c r="Y136" i="4"/>
  <c r="W136" i="4"/>
  <c r="BK136" i="4"/>
  <c r="N136" i="4"/>
  <c r="BF136" i="4" s="1"/>
  <c r="BI135" i="4"/>
  <c r="BH135" i="4"/>
  <c r="BG135" i="4"/>
  <c r="BE135" i="4"/>
  <c r="AA135" i="4"/>
  <c r="Y135" i="4"/>
  <c r="W135" i="4"/>
  <c r="BK135" i="4"/>
  <c r="N135" i="4"/>
  <c r="BF135" i="4" s="1"/>
  <c r="BI134" i="4"/>
  <c r="BH134" i="4"/>
  <c r="BG134" i="4"/>
  <c r="BE134" i="4"/>
  <c r="AA134" i="4"/>
  <c r="Y134" i="4"/>
  <c r="W134" i="4"/>
  <c r="BK134" i="4"/>
  <c r="N134" i="4"/>
  <c r="BF134" i="4" s="1"/>
  <c r="BI133" i="4"/>
  <c r="BH133" i="4"/>
  <c r="BG133" i="4"/>
  <c r="BE133" i="4"/>
  <c r="AA133" i="4"/>
  <c r="Y133" i="4"/>
  <c r="W133" i="4"/>
  <c r="BK133" i="4"/>
  <c r="N133" i="4"/>
  <c r="BF133" i="4" s="1"/>
  <c r="BI132" i="4"/>
  <c r="BH132" i="4"/>
  <c r="BG132" i="4"/>
  <c r="BE132" i="4"/>
  <c r="AA132" i="4"/>
  <c r="Y132" i="4"/>
  <c r="W132" i="4"/>
  <c r="BK132" i="4"/>
  <c r="N132" i="4"/>
  <c r="BF132" i="4" s="1"/>
  <c r="BI131" i="4"/>
  <c r="BH131" i="4"/>
  <c r="BG131" i="4"/>
  <c r="BE131" i="4"/>
  <c r="AA131" i="4"/>
  <c r="Y131" i="4"/>
  <c r="W131" i="4"/>
  <c r="BK131" i="4"/>
  <c r="N131" i="4"/>
  <c r="BF131" i="4" s="1"/>
  <c r="BI130" i="4"/>
  <c r="BH130" i="4"/>
  <c r="BG130" i="4"/>
  <c r="BE130" i="4"/>
  <c r="AA130" i="4"/>
  <c r="Y130" i="4"/>
  <c r="W130" i="4"/>
  <c r="BK130" i="4"/>
  <c r="N130" i="4"/>
  <c r="BF130" i="4" s="1"/>
  <c r="BI129" i="4"/>
  <c r="BH129" i="4"/>
  <c r="BG129" i="4"/>
  <c r="BE129" i="4"/>
  <c r="AA129" i="4"/>
  <c r="Y129" i="4"/>
  <c r="W129" i="4"/>
  <c r="BK129" i="4"/>
  <c r="N129" i="4"/>
  <c r="BF129" i="4" s="1"/>
  <c r="BI128" i="4"/>
  <c r="BH128" i="4"/>
  <c r="BG128" i="4"/>
  <c r="BE128" i="4"/>
  <c r="AA128" i="4"/>
  <c r="Y128" i="4"/>
  <c r="W128" i="4"/>
  <c r="BK128" i="4"/>
  <c r="N128" i="4"/>
  <c r="BF128" i="4" s="1"/>
  <c r="BI127" i="4"/>
  <c r="BH127" i="4"/>
  <c r="BG127" i="4"/>
  <c r="BE127" i="4"/>
  <c r="AA127" i="4"/>
  <c r="Y127" i="4"/>
  <c r="W127" i="4"/>
  <c r="BK127" i="4"/>
  <c r="N127" i="4"/>
  <c r="BF127" i="4" s="1"/>
  <c r="BI126" i="4"/>
  <c r="BH126" i="4"/>
  <c r="BG126" i="4"/>
  <c r="BE126" i="4"/>
  <c r="AA126" i="4"/>
  <c r="Y126" i="4"/>
  <c r="W126" i="4"/>
  <c r="BK126" i="4"/>
  <c r="N126" i="4"/>
  <c r="BF126" i="4" s="1"/>
  <c r="BI125" i="4"/>
  <c r="BH125" i="4"/>
  <c r="BG125" i="4"/>
  <c r="BE125" i="4"/>
  <c r="AA125" i="4"/>
  <c r="Y125" i="4"/>
  <c r="W125" i="4"/>
  <c r="BK125" i="4"/>
  <c r="N125" i="4"/>
  <c r="BF125" i="4" s="1"/>
  <c r="BI124" i="4"/>
  <c r="BH124" i="4"/>
  <c r="BG124" i="4"/>
  <c r="BE124" i="4"/>
  <c r="AA124" i="4"/>
  <c r="Y124" i="4"/>
  <c r="W124" i="4"/>
  <c r="BK124" i="4"/>
  <c r="N124" i="4"/>
  <c r="BF124" i="4" s="1"/>
  <c r="BI123" i="4"/>
  <c r="BH123" i="4"/>
  <c r="BG123" i="4"/>
  <c r="BE123" i="4"/>
  <c r="AA123" i="4"/>
  <c r="Y123" i="4"/>
  <c r="W123" i="4"/>
  <c r="BK123" i="4"/>
  <c r="N123" i="4"/>
  <c r="BF123" i="4" s="1"/>
  <c r="BI122" i="4"/>
  <c r="BH122" i="4"/>
  <c r="BG122" i="4"/>
  <c r="BE122" i="4"/>
  <c r="AA122" i="4"/>
  <c r="Y122" i="4"/>
  <c r="W122" i="4"/>
  <c r="BK122" i="4"/>
  <c r="N122" i="4"/>
  <c r="BF122" i="4" s="1"/>
  <c r="M115" i="4"/>
  <c r="F115" i="4"/>
  <c r="F113" i="4"/>
  <c r="F111" i="4"/>
  <c r="BI99" i="4"/>
  <c r="BH99" i="4"/>
  <c r="BG99" i="4"/>
  <c r="BE99" i="4"/>
  <c r="BI98" i="4"/>
  <c r="BH98" i="4"/>
  <c r="BG98" i="4"/>
  <c r="BE98" i="4"/>
  <c r="BI97" i="4"/>
  <c r="BH97" i="4"/>
  <c r="BG97" i="4"/>
  <c r="BE97" i="4"/>
  <c r="BI96" i="4"/>
  <c r="BH96" i="4"/>
  <c r="BG96" i="4"/>
  <c r="BE96" i="4"/>
  <c r="BI95" i="4"/>
  <c r="BH95" i="4"/>
  <c r="BG95" i="4"/>
  <c r="BE95" i="4"/>
  <c r="BI94" i="4"/>
  <c r="BH94" i="4"/>
  <c r="BG94" i="4"/>
  <c r="BE94" i="4"/>
  <c r="M84" i="4"/>
  <c r="F84" i="4"/>
  <c r="F82" i="4"/>
  <c r="F80" i="4"/>
  <c r="O22" i="4"/>
  <c r="E22" i="4"/>
  <c r="M116" i="4" s="1"/>
  <c r="O21" i="4"/>
  <c r="O16" i="4"/>
  <c r="E16" i="4"/>
  <c r="F85" i="4" s="1"/>
  <c r="O15" i="4"/>
  <c r="O10" i="4"/>
  <c r="M113" i="4" s="1"/>
  <c r="F6" i="4"/>
  <c r="F109" i="4" s="1"/>
  <c r="N233" i="3"/>
  <c r="AY90" i="1"/>
  <c r="AX90" i="1"/>
  <c r="BI232" i="3"/>
  <c r="BH232" i="3"/>
  <c r="BG232" i="3"/>
  <c r="BE232" i="3"/>
  <c r="AA232" i="3"/>
  <c r="Y232" i="3"/>
  <c r="W232" i="3"/>
  <c r="BK232" i="3"/>
  <c r="N232" i="3"/>
  <c r="BF232" i="3" s="1"/>
  <c r="BI231" i="3"/>
  <c r="BH231" i="3"/>
  <c r="BG231" i="3"/>
  <c r="BE231" i="3"/>
  <c r="AA231" i="3"/>
  <c r="Y231" i="3"/>
  <c r="W231" i="3"/>
  <c r="BK231" i="3"/>
  <c r="N231" i="3"/>
  <c r="BF231" i="3" s="1"/>
  <c r="BI230" i="3"/>
  <c r="BH230" i="3"/>
  <c r="BG230" i="3"/>
  <c r="BE230" i="3"/>
  <c r="AA230" i="3"/>
  <c r="Y230" i="3"/>
  <c r="W230" i="3"/>
  <c r="W229" i="3" s="1"/>
  <c r="BK230" i="3"/>
  <c r="N230" i="3"/>
  <c r="BF230" i="3" s="1"/>
  <c r="BI228" i="3"/>
  <c r="BH228" i="3"/>
  <c r="BG228" i="3"/>
  <c r="BE228" i="3"/>
  <c r="AA228" i="3"/>
  <c r="Y228" i="3"/>
  <c r="W228" i="3"/>
  <c r="BK228" i="3"/>
  <c r="N228" i="3"/>
  <c r="BF228" i="3" s="1"/>
  <c r="BI227" i="3"/>
  <c r="BH227" i="3"/>
  <c r="BG227" i="3"/>
  <c r="BE227" i="3"/>
  <c r="AA227" i="3"/>
  <c r="Y227" i="3"/>
  <c r="W227" i="3"/>
  <c r="BK227" i="3"/>
  <c r="N227" i="3"/>
  <c r="BF227" i="3" s="1"/>
  <c r="BI226" i="3"/>
  <c r="BH226" i="3"/>
  <c r="BG226" i="3"/>
  <c r="BE226" i="3"/>
  <c r="AA226" i="3"/>
  <c r="Y226" i="3"/>
  <c r="W226" i="3"/>
  <c r="BK226" i="3"/>
  <c r="N226" i="3"/>
  <c r="BF226" i="3" s="1"/>
  <c r="BI225" i="3"/>
  <c r="BH225" i="3"/>
  <c r="BG225" i="3"/>
  <c r="BE225" i="3"/>
  <c r="AA225" i="3"/>
  <c r="Y225" i="3"/>
  <c r="W225" i="3"/>
  <c r="BK225" i="3"/>
  <c r="N225" i="3"/>
  <c r="BF225" i="3" s="1"/>
  <c r="BI224" i="3"/>
  <c r="BH224" i="3"/>
  <c r="BG224" i="3"/>
  <c r="BE224" i="3"/>
  <c r="AA224" i="3"/>
  <c r="Y224" i="3"/>
  <c r="W224" i="3"/>
  <c r="BK224" i="3"/>
  <c r="N224" i="3"/>
  <c r="BF224" i="3" s="1"/>
  <c r="BI223" i="3"/>
  <c r="BH223" i="3"/>
  <c r="BG223" i="3"/>
  <c r="BE223" i="3"/>
  <c r="AA223" i="3"/>
  <c r="Y223" i="3"/>
  <c r="W223" i="3"/>
  <c r="BK223" i="3"/>
  <c r="N223" i="3"/>
  <c r="BF223" i="3" s="1"/>
  <c r="BI222" i="3"/>
  <c r="BH222" i="3"/>
  <c r="BG222" i="3"/>
  <c r="BE222" i="3"/>
  <c r="AA222" i="3"/>
  <c r="Y222" i="3"/>
  <c r="W222" i="3"/>
  <c r="BK222" i="3"/>
  <c r="N222" i="3"/>
  <c r="BF222" i="3" s="1"/>
  <c r="BI221" i="3"/>
  <c r="BH221" i="3"/>
  <c r="BG221" i="3"/>
  <c r="BE221" i="3"/>
  <c r="AA221" i="3"/>
  <c r="Y221" i="3"/>
  <c r="W221" i="3"/>
  <c r="BK221" i="3"/>
  <c r="N221" i="3"/>
  <c r="BF221" i="3" s="1"/>
  <c r="BI220" i="3"/>
  <c r="BH220" i="3"/>
  <c r="BG220" i="3"/>
  <c r="BE220" i="3"/>
  <c r="AA220" i="3"/>
  <c r="Y220" i="3"/>
  <c r="W220" i="3"/>
  <c r="BK220" i="3"/>
  <c r="N220" i="3"/>
  <c r="BF220" i="3" s="1"/>
  <c r="BI219" i="3"/>
  <c r="BH219" i="3"/>
  <c r="BG219" i="3"/>
  <c r="BE219" i="3"/>
  <c r="AA219" i="3"/>
  <c r="Y219" i="3"/>
  <c r="W219" i="3"/>
  <c r="BK219" i="3"/>
  <c r="N219" i="3"/>
  <c r="BF219" i="3" s="1"/>
  <c r="BI218" i="3"/>
  <c r="BH218" i="3"/>
  <c r="BG218" i="3"/>
  <c r="BE218" i="3"/>
  <c r="AA218" i="3"/>
  <c r="Y218" i="3"/>
  <c r="W218" i="3"/>
  <c r="BK218" i="3"/>
  <c r="N218" i="3"/>
  <c r="BF218" i="3" s="1"/>
  <c r="BI217" i="3"/>
  <c r="BH217" i="3"/>
  <c r="BG217" i="3"/>
  <c r="BE217" i="3"/>
  <c r="AA217" i="3"/>
  <c r="Y217" i="3"/>
  <c r="W217" i="3"/>
  <c r="BK217" i="3"/>
  <c r="N217" i="3"/>
  <c r="BF217" i="3" s="1"/>
  <c r="BI216" i="3"/>
  <c r="BH216" i="3"/>
  <c r="BG216" i="3"/>
  <c r="BE216" i="3"/>
  <c r="AA216" i="3"/>
  <c r="Y216" i="3"/>
  <c r="W216" i="3"/>
  <c r="BK216" i="3"/>
  <c r="N216" i="3"/>
  <c r="BF216" i="3" s="1"/>
  <c r="BI215" i="3"/>
  <c r="BH215" i="3"/>
  <c r="BG215" i="3"/>
  <c r="BE215" i="3"/>
  <c r="AA215" i="3"/>
  <c r="Y215" i="3"/>
  <c r="W215" i="3"/>
  <c r="BK215" i="3"/>
  <c r="N215" i="3"/>
  <c r="BF215" i="3" s="1"/>
  <c r="BI214" i="3"/>
  <c r="BH214" i="3"/>
  <c r="BG214" i="3"/>
  <c r="BE214" i="3"/>
  <c r="AA214" i="3"/>
  <c r="Y214" i="3"/>
  <c r="W214" i="3"/>
  <c r="BK214" i="3"/>
  <c r="N214" i="3"/>
  <c r="BF214" i="3" s="1"/>
  <c r="BI213" i="3"/>
  <c r="BH213" i="3"/>
  <c r="BG213" i="3"/>
  <c r="BE213" i="3"/>
  <c r="AA213" i="3"/>
  <c r="Y213" i="3"/>
  <c r="W213" i="3"/>
  <c r="BK213" i="3"/>
  <c r="N213" i="3"/>
  <c r="BF213" i="3" s="1"/>
  <c r="BI212" i="3"/>
  <c r="BH212" i="3"/>
  <c r="BG212" i="3"/>
  <c r="BE212" i="3"/>
  <c r="AA212" i="3"/>
  <c r="Y212" i="3"/>
  <c r="W212" i="3"/>
  <c r="BK212" i="3"/>
  <c r="N212" i="3"/>
  <c r="BF212" i="3" s="1"/>
  <c r="BI211" i="3"/>
  <c r="BH211" i="3"/>
  <c r="BG211" i="3"/>
  <c r="BE211" i="3"/>
  <c r="AA211" i="3"/>
  <c r="Y211" i="3"/>
  <c r="W211" i="3"/>
  <c r="BK211" i="3"/>
  <c r="N211" i="3"/>
  <c r="BF211" i="3" s="1"/>
  <c r="BI210" i="3"/>
  <c r="BH210" i="3"/>
  <c r="BG210" i="3"/>
  <c r="BE210" i="3"/>
  <c r="AA210" i="3"/>
  <c r="Y210" i="3"/>
  <c r="W210" i="3"/>
  <c r="BK210" i="3"/>
  <c r="N210" i="3"/>
  <c r="BF210" i="3" s="1"/>
  <c r="BI209" i="3"/>
  <c r="BH209" i="3"/>
  <c r="BG209" i="3"/>
  <c r="BE209" i="3"/>
  <c r="AA209" i="3"/>
  <c r="Y209" i="3"/>
  <c r="W209" i="3"/>
  <c r="BK209" i="3"/>
  <c r="N209" i="3"/>
  <c r="BF209" i="3" s="1"/>
  <c r="BI208" i="3"/>
  <c r="BH208" i="3"/>
  <c r="BG208" i="3"/>
  <c r="BE208" i="3"/>
  <c r="AA208" i="3"/>
  <c r="Y208" i="3"/>
  <c r="W208" i="3"/>
  <c r="BK208" i="3"/>
  <c r="N208" i="3"/>
  <c r="BF208" i="3" s="1"/>
  <c r="BI207" i="3"/>
  <c r="BH207" i="3"/>
  <c r="BG207" i="3"/>
  <c r="BE207" i="3"/>
  <c r="AA207" i="3"/>
  <c r="Y207" i="3"/>
  <c r="W207" i="3"/>
  <c r="BK207" i="3"/>
  <c r="N207" i="3"/>
  <c r="BF207" i="3" s="1"/>
  <c r="BI206" i="3"/>
  <c r="BH206" i="3"/>
  <c r="BG206" i="3"/>
  <c r="BE206" i="3"/>
  <c r="AA206" i="3"/>
  <c r="Y206" i="3"/>
  <c r="W206" i="3"/>
  <c r="BK206" i="3"/>
  <c r="N206" i="3"/>
  <c r="BF206" i="3" s="1"/>
  <c r="BI204" i="3"/>
  <c r="BH204" i="3"/>
  <c r="BG204" i="3"/>
  <c r="BE204" i="3"/>
  <c r="AA204" i="3"/>
  <c r="Y204" i="3"/>
  <c r="W204" i="3"/>
  <c r="BK204" i="3"/>
  <c r="N204" i="3"/>
  <c r="BF204" i="3" s="1"/>
  <c r="BI203" i="3"/>
  <c r="BH203" i="3"/>
  <c r="BG203" i="3"/>
  <c r="BE203" i="3"/>
  <c r="AA203" i="3"/>
  <c r="Y203" i="3"/>
  <c r="W203" i="3"/>
  <c r="BK203" i="3"/>
  <c r="N203" i="3"/>
  <c r="BF203" i="3" s="1"/>
  <c r="BI202" i="3"/>
  <c r="BH202" i="3"/>
  <c r="BG202" i="3"/>
  <c r="BE202" i="3"/>
  <c r="AA202" i="3"/>
  <c r="Y202" i="3"/>
  <c r="W202" i="3"/>
  <c r="BK202" i="3"/>
  <c r="N202" i="3"/>
  <c r="BF202" i="3" s="1"/>
  <c r="BI200" i="3"/>
  <c r="BH200" i="3"/>
  <c r="BG200" i="3"/>
  <c r="BE200" i="3"/>
  <c r="AA200" i="3"/>
  <c r="Y200" i="3"/>
  <c r="W200" i="3"/>
  <c r="BK200" i="3"/>
  <c r="N200" i="3"/>
  <c r="BF200" i="3" s="1"/>
  <c r="BI199" i="3"/>
  <c r="BH199" i="3"/>
  <c r="BG199" i="3"/>
  <c r="BE199" i="3"/>
  <c r="AA199" i="3"/>
  <c r="Y199" i="3"/>
  <c r="W199" i="3"/>
  <c r="BK199" i="3"/>
  <c r="N199" i="3"/>
  <c r="BF199" i="3" s="1"/>
  <c r="BI198" i="3"/>
  <c r="BH198" i="3"/>
  <c r="BG198" i="3"/>
  <c r="BE198" i="3"/>
  <c r="AA198" i="3"/>
  <c r="Y198" i="3"/>
  <c r="W198" i="3"/>
  <c r="BK198" i="3"/>
  <c r="N198" i="3"/>
  <c r="BF198" i="3" s="1"/>
  <c r="BI197" i="3"/>
  <c r="BH197" i="3"/>
  <c r="BG197" i="3"/>
  <c r="BE197" i="3"/>
  <c r="AA197" i="3"/>
  <c r="Y197" i="3"/>
  <c r="W197" i="3"/>
  <c r="BK197" i="3"/>
  <c r="N197" i="3"/>
  <c r="BF197" i="3" s="1"/>
  <c r="BI196" i="3"/>
  <c r="BH196" i="3"/>
  <c r="BG196" i="3"/>
  <c r="BE196" i="3"/>
  <c r="AA196" i="3"/>
  <c r="Y196" i="3"/>
  <c r="W196" i="3"/>
  <c r="BK196" i="3"/>
  <c r="N196" i="3"/>
  <c r="BF196" i="3" s="1"/>
  <c r="BI195" i="3"/>
  <c r="BH195" i="3"/>
  <c r="BG195" i="3"/>
  <c r="BE195" i="3"/>
  <c r="AA195" i="3"/>
  <c r="Y195" i="3"/>
  <c r="W195" i="3"/>
  <c r="BK195" i="3"/>
  <c r="N195" i="3"/>
  <c r="BF195" i="3" s="1"/>
  <c r="BI194" i="3"/>
  <c r="BH194" i="3"/>
  <c r="BG194" i="3"/>
  <c r="BE194" i="3"/>
  <c r="AA194" i="3"/>
  <c r="Y194" i="3"/>
  <c r="W194" i="3"/>
  <c r="BK194" i="3"/>
  <c r="N194" i="3"/>
  <c r="BF194" i="3" s="1"/>
  <c r="BI193" i="3"/>
  <c r="BH193" i="3"/>
  <c r="BG193" i="3"/>
  <c r="BE193" i="3"/>
  <c r="AA193" i="3"/>
  <c r="Y193" i="3"/>
  <c r="W193" i="3"/>
  <c r="BK193" i="3"/>
  <c r="N193" i="3"/>
  <c r="BF193" i="3" s="1"/>
  <c r="BI192" i="3"/>
  <c r="BH192" i="3"/>
  <c r="BG192" i="3"/>
  <c r="BE192" i="3"/>
  <c r="AA192" i="3"/>
  <c r="Y192" i="3"/>
  <c r="W192" i="3"/>
  <c r="BK192" i="3"/>
  <c r="N192" i="3"/>
  <c r="BF192" i="3" s="1"/>
  <c r="BI191" i="3"/>
  <c r="BH191" i="3"/>
  <c r="BG191" i="3"/>
  <c r="BE191" i="3"/>
  <c r="AA191" i="3"/>
  <c r="Y191" i="3"/>
  <c r="W191" i="3"/>
  <c r="BK191" i="3"/>
  <c r="N191" i="3"/>
  <c r="BF191" i="3" s="1"/>
  <c r="BI190" i="3"/>
  <c r="BH190" i="3"/>
  <c r="BG190" i="3"/>
  <c r="BE190" i="3"/>
  <c r="AA190" i="3"/>
  <c r="Y190" i="3"/>
  <c r="W190" i="3"/>
  <c r="BK190" i="3"/>
  <c r="N190" i="3"/>
  <c r="BF190" i="3" s="1"/>
  <c r="BI189" i="3"/>
  <c r="BH189" i="3"/>
  <c r="BG189" i="3"/>
  <c r="BE189" i="3"/>
  <c r="AA189" i="3"/>
  <c r="Y189" i="3"/>
  <c r="W189" i="3"/>
  <c r="BK189" i="3"/>
  <c r="N189" i="3"/>
  <c r="BF189" i="3" s="1"/>
  <c r="BI188" i="3"/>
  <c r="BH188" i="3"/>
  <c r="BG188" i="3"/>
  <c r="BE188" i="3"/>
  <c r="AA188" i="3"/>
  <c r="Y188" i="3"/>
  <c r="W188" i="3"/>
  <c r="BK188" i="3"/>
  <c r="N188" i="3"/>
  <c r="BF188" i="3" s="1"/>
  <c r="BI187" i="3"/>
  <c r="BH187" i="3"/>
  <c r="BG187" i="3"/>
  <c r="BE187" i="3"/>
  <c r="AA187" i="3"/>
  <c r="Y187" i="3"/>
  <c r="W187" i="3"/>
  <c r="BK187" i="3"/>
  <c r="N187" i="3"/>
  <c r="BF187" i="3" s="1"/>
  <c r="BI186" i="3"/>
  <c r="BH186" i="3"/>
  <c r="BG186" i="3"/>
  <c r="BE186" i="3"/>
  <c r="AA186" i="3"/>
  <c r="Y186" i="3"/>
  <c r="W186" i="3"/>
  <c r="BK186" i="3"/>
  <c r="N186" i="3"/>
  <c r="BF186" i="3" s="1"/>
  <c r="BI185" i="3"/>
  <c r="BH185" i="3"/>
  <c r="BG185" i="3"/>
  <c r="BE185" i="3"/>
  <c r="AA185" i="3"/>
  <c r="Y185" i="3"/>
  <c r="W185" i="3"/>
  <c r="BK185" i="3"/>
  <c r="N185" i="3"/>
  <c r="BF185" i="3" s="1"/>
  <c r="BI184" i="3"/>
  <c r="BH184" i="3"/>
  <c r="BG184" i="3"/>
  <c r="BE184" i="3"/>
  <c r="AA184" i="3"/>
  <c r="Y184" i="3"/>
  <c r="W184" i="3"/>
  <c r="BK184" i="3"/>
  <c r="N184" i="3"/>
  <c r="BF184" i="3" s="1"/>
  <c r="BI183" i="3"/>
  <c r="BH183" i="3"/>
  <c r="BG183" i="3"/>
  <c r="BE183" i="3"/>
  <c r="AA183" i="3"/>
  <c r="Y183" i="3"/>
  <c r="W183" i="3"/>
  <c r="BK183" i="3"/>
  <c r="N183" i="3"/>
  <c r="BF183" i="3" s="1"/>
  <c r="BI182" i="3"/>
  <c r="BH182" i="3"/>
  <c r="BG182" i="3"/>
  <c r="BE182" i="3"/>
  <c r="AA182" i="3"/>
  <c r="Y182" i="3"/>
  <c r="W182" i="3"/>
  <c r="BK182" i="3"/>
  <c r="N182" i="3"/>
  <c r="BF182" i="3" s="1"/>
  <c r="BI181" i="3"/>
  <c r="BH181" i="3"/>
  <c r="BG181" i="3"/>
  <c r="BE181" i="3"/>
  <c r="AA181" i="3"/>
  <c r="Y181" i="3"/>
  <c r="W181" i="3"/>
  <c r="BK181" i="3"/>
  <c r="N181" i="3"/>
  <c r="BF181" i="3" s="1"/>
  <c r="BI180" i="3"/>
  <c r="BH180" i="3"/>
  <c r="BG180" i="3"/>
  <c r="BE180" i="3"/>
  <c r="AA180" i="3"/>
  <c r="Y180" i="3"/>
  <c r="W180" i="3"/>
  <c r="BK180" i="3"/>
  <c r="N180" i="3"/>
  <c r="BF180" i="3" s="1"/>
  <c r="BI179" i="3"/>
  <c r="BH179" i="3"/>
  <c r="BG179" i="3"/>
  <c r="BE179" i="3"/>
  <c r="AA179" i="3"/>
  <c r="Y179" i="3"/>
  <c r="W179" i="3"/>
  <c r="BK179" i="3"/>
  <c r="N179" i="3"/>
  <c r="BF179" i="3" s="1"/>
  <c r="BI178" i="3"/>
  <c r="BH178" i="3"/>
  <c r="BG178" i="3"/>
  <c r="BE178" i="3"/>
  <c r="AA178" i="3"/>
  <c r="Y178" i="3"/>
  <c r="W178" i="3"/>
  <c r="BK178" i="3"/>
  <c r="N178" i="3"/>
  <c r="BF178" i="3" s="1"/>
  <c r="BI177" i="3"/>
  <c r="BH177" i="3"/>
  <c r="BG177" i="3"/>
  <c r="BE177" i="3"/>
  <c r="AA177" i="3"/>
  <c r="Y177" i="3"/>
  <c r="W177" i="3"/>
  <c r="BK177" i="3"/>
  <c r="N177" i="3"/>
  <c r="BF177" i="3" s="1"/>
  <c r="BI176" i="3"/>
  <c r="BH176" i="3"/>
  <c r="BG176" i="3"/>
  <c r="BE176" i="3"/>
  <c r="AA176" i="3"/>
  <c r="Y176" i="3"/>
  <c r="W176" i="3"/>
  <c r="BK176" i="3"/>
  <c r="N176" i="3"/>
  <c r="BF176" i="3" s="1"/>
  <c r="BI175" i="3"/>
  <c r="BH175" i="3"/>
  <c r="BG175" i="3"/>
  <c r="BE175" i="3"/>
  <c r="AA175" i="3"/>
  <c r="Y175" i="3"/>
  <c r="W175" i="3"/>
  <c r="BK175" i="3"/>
  <c r="N175" i="3"/>
  <c r="BF175" i="3" s="1"/>
  <c r="BI174" i="3"/>
  <c r="BH174" i="3"/>
  <c r="BG174" i="3"/>
  <c r="BE174" i="3"/>
  <c r="AA174" i="3"/>
  <c r="Y174" i="3"/>
  <c r="W174" i="3"/>
  <c r="BK174" i="3"/>
  <c r="N174" i="3"/>
  <c r="BF174" i="3" s="1"/>
  <c r="BI173" i="3"/>
  <c r="BH173" i="3"/>
  <c r="BG173" i="3"/>
  <c r="BE173" i="3"/>
  <c r="AA173" i="3"/>
  <c r="Y173" i="3"/>
  <c r="W173" i="3"/>
  <c r="BK173" i="3"/>
  <c r="N173" i="3"/>
  <c r="BF173" i="3" s="1"/>
  <c r="BI172" i="3"/>
  <c r="BH172" i="3"/>
  <c r="BG172" i="3"/>
  <c r="BE172" i="3"/>
  <c r="AA172" i="3"/>
  <c r="Y172" i="3"/>
  <c r="W172" i="3"/>
  <c r="BK172" i="3"/>
  <c r="N172" i="3"/>
  <c r="BF172" i="3" s="1"/>
  <c r="BI171" i="3"/>
  <c r="BH171" i="3"/>
  <c r="BG171" i="3"/>
  <c r="BE171" i="3"/>
  <c r="AA171" i="3"/>
  <c r="Y171" i="3"/>
  <c r="W171" i="3"/>
  <c r="BK171" i="3"/>
  <c r="N171" i="3"/>
  <c r="BF171" i="3" s="1"/>
  <c r="BI170" i="3"/>
  <c r="BH170" i="3"/>
  <c r="BG170" i="3"/>
  <c r="BE170" i="3"/>
  <c r="AA170" i="3"/>
  <c r="Y170" i="3"/>
  <c r="W170" i="3"/>
  <c r="BK170" i="3"/>
  <c r="N170" i="3"/>
  <c r="BF170" i="3" s="1"/>
  <c r="BI169" i="3"/>
  <c r="BH169" i="3"/>
  <c r="BG169" i="3"/>
  <c r="BE169" i="3"/>
  <c r="AA169" i="3"/>
  <c r="Y169" i="3"/>
  <c r="W169" i="3"/>
  <c r="BK169" i="3"/>
  <c r="N169" i="3"/>
  <c r="BF169" i="3" s="1"/>
  <c r="BI168" i="3"/>
  <c r="BH168" i="3"/>
  <c r="BG168" i="3"/>
  <c r="BE168" i="3"/>
  <c r="AA168" i="3"/>
  <c r="Y168" i="3"/>
  <c r="W168" i="3"/>
  <c r="BK168" i="3"/>
  <c r="N168" i="3"/>
  <c r="BF168" i="3" s="1"/>
  <c r="BI167" i="3"/>
  <c r="BH167" i="3"/>
  <c r="BG167" i="3"/>
  <c r="BE167" i="3"/>
  <c r="AA167" i="3"/>
  <c r="Y167" i="3"/>
  <c r="W167" i="3"/>
  <c r="BK167" i="3"/>
  <c r="N167" i="3"/>
  <c r="BF167" i="3" s="1"/>
  <c r="BI166" i="3"/>
  <c r="BH166" i="3"/>
  <c r="BG166" i="3"/>
  <c r="BE166" i="3"/>
  <c r="AA166" i="3"/>
  <c r="Y166" i="3"/>
  <c r="W166" i="3"/>
  <c r="BK166" i="3"/>
  <c r="N166" i="3"/>
  <c r="BF166" i="3" s="1"/>
  <c r="BI165" i="3"/>
  <c r="BH165" i="3"/>
  <c r="BG165" i="3"/>
  <c r="BE165" i="3"/>
  <c r="AA165" i="3"/>
  <c r="Y165" i="3"/>
  <c r="W165" i="3"/>
  <c r="BK165" i="3"/>
  <c r="N165" i="3"/>
  <c r="BF165" i="3" s="1"/>
  <c r="BI163" i="3"/>
  <c r="BH163" i="3"/>
  <c r="BG163" i="3"/>
  <c r="BE163" i="3"/>
  <c r="AA163" i="3"/>
  <c r="Y163" i="3"/>
  <c r="W163" i="3"/>
  <c r="BK163" i="3"/>
  <c r="N163" i="3"/>
  <c r="BF163" i="3" s="1"/>
  <c r="BI162" i="3"/>
  <c r="BH162" i="3"/>
  <c r="BG162" i="3"/>
  <c r="BE162" i="3"/>
  <c r="AA162" i="3"/>
  <c r="Y162" i="3"/>
  <c r="W162" i="3"/>
  <c r="BK162" i="3"/>
  <c r="N162" i="3"/>
  <c r="BF162" i="3" s="1"/>
  <c r="BI161" i="3"/>
  <c r="BH161" i="3"/>
  <c r="BG161" i="3"/>
  <c r="BE161" i="3"/>
  <c r="AA161" i="3"/>
  <c r="Y161" i="3"/>
  <c r="W161" i="3"/>
  <c r="BK161" i="3"/>
  <c r="N161" i="3"/>
  <c r="BF161" i="3" s="1"/>
  <c r="BI160" i="3"/>
  <c r="BH160" i="3"/>
  <c r="BG160" i="3"/>
  <c r="BE160" i="3"/>
  <c r="AA160" i="3"/>
  <c r="Y160" i="3"/>
  <c r="W160" i="3"/>
  <c r="BK160" i="3"/>
  <c r="N160" i="3"/>
  <c r="BF160" i="3" s="1"/>
  <c r="BI159" i="3"/>
  <c r="BH159" i="3"/>
  <c r="BG159" i="3"/>
  <c r="BE159" i="3"/>
  <c r="AA159" i="3"/>
  <c r="Y159" i="3"/>
  <c r="W159" i="3"/>
  <c r="BK159" i="3"/>
  <c r="N159" i="3"/>
  <c r="BF159" i="3" s="1"/>
  <c r="BI158" i="3"/>
  <c r="BH158" i="3"/>
  <c r="BG158" i="3"/>
  <c r="BE158" i="3"/>
  <c r="AA158" i="3"/>
  <c r="Y158" i="3"/>
  <c r="W158" i="3"/>
  <c r="BK158" i="3"/>
  <c r="N158" i="3"/>
  <c r="BF158" i="3" s="1"/>
  <c r="BI157" i="3"/>
  <c r="BH157" i="3"/>
  <c r="BG157" i="3"/>
  <c r="BE157" i="3"/>
  <c r="AA157" i="3"/>
  <c r="Y157" i="3"/>
  <c r="W157" i="3"/>
  <c r="BK157" i="3"/>
  <c r="N157" i="3"/>
  <c r="BF157" i="3" s="1"/>
  <c r="BI156" i="3"/>
  <c r="BH156" i="3"/>
  <c r="BG156" i="3"/>
  <c r="BE156" i="3"/>
  <c r="AA156" i="3"/>
  <c r="Y156" i="3"/>
  <c r="W156" i="3"/>
  <c r="BK156" i="3"/>
  <c r="N156" i="3"/>
  <c r="BF156" i="3" s="1"/>
  <c r="BI155" i="3"/>
  <c r="BH155" i="3"/>
  <c r="BG155" i="3"/>
  <c r="BE155" i="3"/>
  <c r="AA155" i="3"/>
  <c r="Y155" i="3"/>
  <c r="W155" i="3"/>
  <c r="BK155" i="3"/>
  <c r="N155" i="3"/>
  <c r="BF155" i="3" s="1"/>
  <c r="BI154" i="3"/>
  <c r="BH154" i="3"/>
  <c r="BG154" i="3"/>
  <c r="BE154" i="3"/>
  <c r="AA154" i="3"/>
  <c r="Y154" i="3"/>
  <c r="W154" i="3"/>
  <c r="BK154" i="3"/>
  <c r="N154" i="3"/>
  <c r="BF154" i="3" s="1"/>
  <c r="BI153" i="3"/>
  <c r="BH153" i="3"/>
  <c r="BG153" i="3"/>
  <c r="BE153" i="3"/>
  <c r="AA153" i="3"/>
  <c r="Y153" i="3"/>
  <c r="W153" i="3"/>
  <c r="BK153" i="3"/>
  <c r="N153" i="3"/>
  <c r="BF153" i="3" s="1"/>
  <c r="BI152" i="3"/>
  <c r="BH152" i="3"/>
  <c r="BG152" i="3"/>
  <c r="BE152" i="3"/>
  <c r="AA152" i="3"/>
  <c r="Y152" i="3"/>
  <c r="W152" i="3"/>
  <c r="BK152" i="3"/>
  <c r="N152" i="3"/>
  <c r="BF152" i="3" s="1"/>
  <c r="BI151" i="3"/>
  <c r="BH151" i="3"/>
  <c r="BG151" i="3"/>
  <c r="BE151" i="3"/>
  <c r="AA151" i="3"/>
  <c r="Y151" i="3"/>
  <c r="W151" i="3"/>
  <c r="BK151" i="3"/>
  <c r="N151" i="3"/>
  <c r="BF151" i="3" s="1"/>
  <c r="BI150" i="3"/>
  <c r="BH150" i="3"/>
  <c r="BG150" i="3"/>
  <c r="BE150" i="3"/>
  <c r="AA150" i="3"/>
  <c r="Y150" i="3"/>
  <c r="W150" i="3"/>
  <c r="BK150" i="3"/>
  <c r="N150" i="3"/>
  <c r="BF150" i="3" s="1"/>
  <c r="BI149" i="3"/>
  <c r="BH149" i="3"/>
  <c r="BG149" i="3"/>
  <c r="BE149" i="3"/>
  <c r="AA149" i="3"/>
  <c r="Y149" i="3"/>
  <c r="W149" i="3"/>
  <c r="BK149" i="3"/>
  <c r="N149" i="3"/>
  <c r="BF149" i="3" s="1"/>
  <c r="BI148" i="3"/>
  <c r="BH148" i="3"/>
  <c r="BG148" i="3"/>
  <c r="BE148" i="3"/>
  <c r="AA148" i="3"/>
  <c r="Y148" i="3"/>
  <c r="W148" i="3"/>
  <c r="BK148" i="3"/>
  <c r="N148" i="3"/>
  <c r="BF148" i="3" s="1"/>
  <c r="BI147" i="3"/>
  <c r="BH147" i="3"/>
  <c r="BG147" i="3"/>
  <c r="BE147" i="3"/>
  <c r="AA147" i="3"/>
  <c r="Y147" i="3"/>
  <c r="W147" i="3"/>
  <c r="BK147" i="3"/>
  <c r="N147" i="3"/>
  <c r="BF147" i="3" s="1"/>
  <c r="BI146" i="3"/>
  <c r="BH146" i="3"/>
  <c r="BG146" i="3"/>
  <c r="BE146" i="3"/>
  <c r="AA146" i="3"/>
  <c r="Y146" i="3"/>
  <c r="W146" i="3"/>
  <c r="BK146" i="3"/>
  <c r="N146" i="3"/>
  <c r="BF146" i="3" s="1"/>
  <c r="BI145" i="3"/>
  <c r="BH145" i="3"/>
  <c r="BG145" i="3"/>
  <c r="BE145" i="3"/>
  <c r="AA145" i="3"/>
  <c r="Y145" i="3"/>
  <c r="W145" i="3"/>
  <c r="BK145" i="3"/>
  <c r="N145" i="3"/>
  <c r="BF145" i="3" s="1"/>
  <c r="BI143" i="3"/>
  <c r="BH143" i="3"/>
  <c r="BG143" i="3"/>
  <c r="BE143" i="3"/>
  <c r="AA143" i="3"/>
  <c r="Y143" i="3"/>
  <c r="W143" i="3"/>
  <c r="BK143" i="3"/>
  <c r="N143" i="3"/>
  <c r="BF143" i="3" s="1"/>
  <c r="BI142" i="3"/>
  <c r="BH142" i="3"/>
  <c r="BG142" i="3"/>
  <c r="BE142" i="3"/>
  <c r="AA142" i="3"/>
  <c r="Y142" i="3"/>
  <c r="W142" i="3"/>
  <c r="BK142" i="3"/>
  <c r="N142" i="3"/>
  <c r="BF142" i="3" s="1"/>
  <c r="BI141" i="3"/>
  <c r="BH141" i="3"/>
  <c r="BG141" i="3"/>
  <c r="BE141" i="3"/>
  <c r="AA141" i="3"/>
  <c r="Y141" i="3"/>
  <c r="W141" i="3"/>
  <c r="BK141" i="3"/>
  <c r="N141" i="3"/>
  <c r="BF141" i="3" s="1"/>
  <c r="BI140" i="3"/>
  <c r="BH140" i="3"/>
  <c r="BG140" i="3"/>
  <c r="BE140" i="3"/>
  <c r="AA140" i="3"/>
  <c r="Y140" i="3"/>
  <c r="W140" i="3"/>
  <c r="BK140" i="3"/>
  <c r="N140" i="3"/>
  <c r="BF140" i="3" s="1"/>
  <c r="BI139" i="3"/>
  <c r="BH139" i="3"/>
  <c r="BG139" i="3"/>
  <c r="BE139" i="3"/>
  <c r="AA139" i="3"/>
  <c r="Y139" i="3"/>
  <c r="W139" i="3"/>
  <c r="BK139" i="3"/>
  <c r="N139" i="3"/>
  <c r="BF139" i="3" s="1"/>
  <c r="BI138" i="3"/>
  <c r="BH138" i="3"/>
  <c r="BG138" i="3"/>
  <c r="BE138" i="3"/>
  <c r="AA138" i="3"/>
  <c r="Y138" i="3"/>
  <c r="W138" i="3"/>
  <c r="BK138" i="3"/>
  <c r="N138" i="3"/>
  <c r="BF138" i="3" s="1"/>
  <c r="BI137" i="3"/>
  <c r="BH137" i="3"/>
  <c r="BG137" i="3"/>
  <c r="BE137" i="3"/>
  <c r="AA137" i="3"/>
  <c r="Y137" i="3"/>
  <c r="W137" i="3"/>
  <c r="BK137" i="3"/>
  <c r="N137" i="3"/>
  <c r="BF137" i="3" s="1"/>
  <c r="BI136" i="3"/>
  <c r="BH136" i="3"/>
  <c r="BG136" i="3"/>
  <c r="BE136" i="3"/>
  <c r="AA136" i="3"/>
  <c r="Y136" i="3"/>
  <c r="W136" i="3"/>
  <c r="BK136" i="3"/>
  <c r="N136" i="3"/>
  <c r="BF136" i="3" s="1"/>
  <c r="BI135" i="3"/>
  <c r="BH135" i="3"/>
  <c r="BG135" i="3"/>
  <c r="BE135" i="3"/>
  <c r="AA135" i="3"/>
  <c r="Y135" i="3"/>
  <c r="W135" i="3"/>
  <c r="BK135" i="3"/>
  <c r="N135" i="3"/>
  <c r="BF135" i="3" s="1"/>
  <c r="BI134" i="3"/>
  <c r="BH134" i="3"/>
  <c r="BG134" i="3"/>
  <c r="BE134" i="3"/>
  <c r="AA134" i="3"/>
  <c r="Y134" i="3"/>
  <c r="W134" i="3"/>
  <c r="BK134" i="3"/>
  <c r="N134" i="3"/>
  <c r="BF134" i="3" s="1"/>
  <c r="BI133" i="3"/>
  <c r="BH133" i="3"/>
  <c r="BG133" i="3"/>
  <c r="BE133" i="3"/>
  <c r="AA133" i="3"/>
  <c r="Y133" i="3"/>
  <c r="W133" i="3"/>
  <c r="BK133" i="3"/>
  <c r="N133" i="3"/>
  <c r="BF133" i="3" s="1"/>
  <c r="BI132" i="3"/>
  <c r="BH132" i="3"/>
  <c r="BG132" i="3"/>
  <c r="BE132" i="3"/>
  <c r="AA132" i="3"/>
  <c r="Y132" i="3"/>
  <c r="W132" i="3"/>
  <c r="BK132" i="3"/>
  <c r="N132" i="3"/>
  <c r="BF132" i="3" s="1"/>
  <c r="BI131" i="3"/>
  <c r="BH131" i="3"/>
  <c r="BG131" i="3"/>
  <c r="BE131" i="3"/>
  <c r="AA131" i="3"/>
  <c r="Y131" i="3"/>
  <c r="W131" i="3"/>
  <c r="BK131" i="3"/>
  <c r="N131" i="3"/>
  <c r="BF131" i="3" s="1"/>
  <c r="BI130" i="3"/>
  <c r="BH130" i="3"/>
  <c r="BG130" i="3"/>
  <c r="BE130" i="3"/>
  <c r="AA130" i="3"/>
  <c r="Y130" i="3"/>
  <c r="W130" i="3"/>
  <c r="BK130" i="3"/>
  <c r="N130" i="3"/>
  <c r="BF130" i="3" s="1"/>
  <c r="BI129" i="3"/>
  <c r="BH129" i="3"/>
  <c r="BG129" i="3"/>
  <c r="BE129" i="3"/>
  <c r="AA129" i="3"/>
  <c r="Y129" i="3"/>
  <c r="W129" i="3"/>
  <c r="BK129" i="3"/>
  <c r="N129" i="3"/>
  <c r="BF129" i="3" s="1"/>
  <c r="BI128" i="3"/>
  <c r="BH128" i="3"/>
  <c r="BG128" i="3"/>
  <c r="BE128" i="3"/>
  <c r="AA128" i="3"/>
  <c r="Y128" i="3"/>
  <c r="W128" i="3"/>
  <c r="BK128" i="3"/>
  <c r="N128" i="3"/>
  <c r="BF128" i="3" s="1"/>
  <c r="BI127" i="3"/>
  <c r="BH127" i="3"/>
  <c r="BG127" i="3"/>
  <c r="BE127" i="3"/>
  <c r="AA127" i="3"/>
  <c r="Y127" i="3"/>
  <c r="W127" i="3"/>
  <c r="BK127" i="3"/>
  <c r="N127" i="3"/>
  <c r="BF127" i="3" s="1"/>
  <c r="M120" i="3"/>
  <c r="F120" i="3"/>
  <c r="F118" i="3"/>
  <c r="F116" i="3"/>
  <c r="BI104" i="3"/>
  <c r="BH104" i="3"/>
  <c r="BG104" i="3"/>
  <c r="BE104" i="3"/>
  <c r="BI103" i="3"/>
  <c r="BH103" i="3"/>
  <c r="BG103" i="3"/>
  <c r="BE103" i="3"/>
  <c r="BI102" i="3"/>
  <c r="BH102" i="3"/>
  <c r="BG102" i="3"/>
  <c r="BE102" i="3"/>
  <c r="BI101" i="3"/>
  <c r="BH101" i="3"/>
  <c r="BG101" i="3"/>
  <c r="BE101" i="3"/>
  <c r="BI100" i="3"/>
  <c r="BH100" i="3"/>
  <c r="BG100" i="3"/>
  <c r="BE100" i="3"/>
  <c r="BI99" i="3"/>
  <c r="BH99" i="3"/>
  <c r="BG99" i="3"/>
  <c r="BE99" i="3"/>
  <c r="M84" i="3"/>
  <c r="F84" i="3"/>
  <c r="F82" i="3"/>
  <c r="F80" i="3"/>
  <c r="O22" i="3"/>
  <c r="E22" i="3"/>
  <c r="M121" i="3" s="1"/>
  <c r="O21" i="3"/>
  <c r="O16" i="3"/>
  <c r="E16" i="3"/>
  <c r="F85" i="3" s="1"/>
  <c r="O15" i="3"/>
  <c r="O10" i="3"/>
  <c r="M118" i="3" s="1"/>
  <c r="F6" i="3"/>
  <c r="F114" i="3" s="1"/>
  <c r="AY89" i="1"/>
  <c r="AX89" i="1"/>
  <c r="BD89" i="1"/>
  <c r="AZ89" i="1"/>
  <c r="CK108" i="1"/>
  <c r="CJ108" i="1"/>
  <c r="CI108" i="1"/>
  <c r="CC108" i="1"/>
  <c r="CH108" i="1"/>
  <c r="CB108" i="1"/>
  <c r="CG108" i="1"/>
  <c r="CA108" i="1"/>
  <c r="CF108" i="1"/>
  <c r="BZ108" i="1"/>
  <c r="CE108" i="1"/>
  <c r="CK107" i="1"/>
  <c r="CJ107" i="1"/>
  <c r="CI107" i="1"/>
  <c r="CC107" i="1"/>
  <c r="CH107" i="1"/>
  <c r="CB107" i="1"/>
  <c r="CG107" i="1"/>
  <c r="CA107" i="1"/>
  <c r="CF107" i="1"/>
  <c r="BZ107" i="1"/>
  <c r="CE107" i="1"/>
  <c r="CK106" i="1"/>
  <c r="CJ106" i="1"/>
  <c r="CI106" i="1"/>
  <c r="CC106" i="1"/>
  <c r="CH106" i="1"/>
  <c r="CB106" i="1"/>
  <c r="CG106" i="1"/>
  <c r="CA106" i="1"/>
  <c r="CF106" i="1"/>
  <c r="BZ106" i="1"/>
  <c r="CE106" i="1"/>
  <c r="CK105" i="1"/>
  <c r="CJ105" i="1"/>
  <c r="CI105" i="1"/>
  <c r="CH105" i="1"/>
  <c r="CG105" i="1"/>
  <c r="CF105" i="1"/>
  <c r="BZ105" i="1"/>
  <c r="CE105" i="1"/>
  <c r="AM83" i="1"/>
  <c r="L83" i="1"/>
  <c r="AM82" i="1"/>
  <c r="L82" i="1"/>
  <c r="L80" i="1"/>
  <c r="L78" i="1"/>
  <c r="L77" i="1"/>
  <c r="AA170" i="8" l="1"/>
  <c r="Y119" i="14"/>
  <c r="Y118" i="14" s="1"/>
  <c r="Y117" i="14" s="1"/>
  <c r="H32" i="13"/>
  <c r="AZ101" i="1" s="1"/>
  <c r="AA229" i="3"/>
  <c r="BK201" i="3"/>
  <c r="N201" i="3" s="1"/>
  <c r="N94" i="3" s="1"/>
  <c r="H36" i="4"/>
  <c r="BC91" i="1" s="1"/>
  <c r="W121" i="4"/>
  <c r="W120" i="4" s="1"/>
  <c r="W119" i="4" s="1"/>
  <c r="AU91" i="1" s="1"/>
  <c r="BK170" i="8"/>
  <c r="N170" i="8" s="1"/>
  <c r="N96" i="8" s="1"/>
  <c r="H36" i="10"/>
  <c r="BD97" i="1" s="1"/>
  <c r="Y120" i="10"/>
  <c r="AA136" i="10"/>
  <c r="H37" i="11"/>
  <c r="BD99" i="1" s="1"/>
  <c r="Y129" i="11"/>
  <c r="BK148" i="11"/>
  <c r="N148" i="11" s="1"/>
  <c r="N92" i="11" s="1"/>
  <c r="AA155" i="11"/>
  <c r="W162" i="11"/>
  <c r="AA179" i="11"/>
  <c r="AA178" i="11" s="1"/>
  <c r="H37" i="12"/>
  <c r="BD100" i="1" s="1"/>
  <c r="Y126" i="12"/>
  <c r="W145" i="12"/>
  <c r="AA152" i="12"/>
  <c r="H34" i="13"/>
  <c r="BB101" i="1" s="1"/>
  <c r="AA163" i="8"/>
  <c r="AA126" i="3"/>
  <c r="Y144" i="3"/>
  <c r="AA164" i="3"/>
  <c r="AA201" i="3"/>
  <c r="Y229" i="3"/>
  <c r="H35" i="5"/>
  <c r="BB92" i="1" s="1"/>
  <c r="BK122" i="5"/>
  <c r="N122" i="5" s="1"/>
  <c r="N91" i="5" s="1"/>
  <c r="Y205" i="5"/>
  <c r="H35" i="6"/>
  <c r="BB93" i="1" s="1"/>
  <c r="BK121" i="6"/>
  <c r="BK120" i="6" s="1"/>
  <c r="H36" i="7"/>
  <c r="BC94" i="1" s="1"/>
  <c r="W119" i="7"/>
  <c r="W118" i="7" s="1"/>
  <c r="AU94" i="1" s="1"/>
  <c r="Y126" i="8"/>
  <c r="AA134" i="8"/>
  <c r="Y121" i="9"/>
  <c r="Y120" i="9" s="1"/>
  <c r="Y119" i="9" s="1"/>
  <c r="H37" i="4"/>
  <c r="BD91" i="1" s="1"/>
  <c r="H33" i="3"/>
  <c r="AZ90" i="1" s="1"/>
  <c r="BK205" i="3"/>
  <c r="N205" i="3" s="1"/>
  <c r="N95" i="3" s="1"/>
  <c r="H35" i="9"/>
  <c r="BC96" i="1" s="1"/>
  <c r="W121" i="9"/>
  <c r="W120" i="9" s="1"/>
  <c r="W119" i="9" s="1"/>
  <c r="AU96" i="1" s="1"/>
  <c r="H36" i="14"/>
  <c r="BD102" i="1" s="1"/>
  <c r="H35" i="3"/>
  <c r="BB90" i="1" s="1"/>
  <c r="BK126" i="3"/>
  <c r="N126" i="3" s="1"/>
  <c r="N91" i="3" s="1"/>
  <c r="AA144" i="3"/>
  <c r="BK164" i="3"/>
  <c r="N164" i="3" s="1"/>
  <c r="N93" i="3" s="1"/>
  <c r="W205" i="3"/>
  <c r="H37" i="8"/>
  <c r="BD95" i="1" s="1"/>
  <c r="Y144" i="8"/>
  <c r="H36" i="5"/>
  <c r="BC92" i="1" s="1"/>
  <c r="AA205" i="5"/>
  <c r="H36" i="6"/>
  <c r="BC93" i="1" s="1"/>
  <c r="W121" i="6"/>
  <c r="W120" i="6" s="1"/>
  <c r="W119" i="6" s="1"/>
  <c r="AU93" i="1" s="1"/>
  <c r="H37" i="7"/>
  <c r="BD94" i="1" s="1"/>
  <c r="Y119" i="7"/>
  <c r="Y118" i="7" s="1"/>
  <c r="M33" i="8"/>
  <c r="AV95" i="1" s="1"/>
  <c r="AA126" i="8"/>
  <c r="BK134" i="8"/>
  <c r="N134" i="8" s="1"/>
  <c r="N92" i="8" s="1"/>
  <c r="AA144" i="8"/>
  <c r="BK163" i="8"/>
  <c r="N163" i="8" s="1"/>
  <c r="N94" i="8" s="1"/>
  <c r="H36" i="9"/>
  <c r="BD96" i="1" s="1"/>
  <c r="M32" i="10"/>
  <c r="AV97" i="1" s="1"/>
  <c r="AA120" i="10"/>
  <c r="BK136" i="10"/>
  <c r="N136" i="10" s="1"/>
  <c r="N91" i="10" s="1"/>
  <c r="H33" i="11"/>
  <c r="AZ99" i="1" s="1"/>
  <c r="AA129" i="11"/>
  <c r="W148" i="11"/>
  <c r="BK155" i="11"/>
  <c r="N155" i="11" s="1"/>
  <c r="N94" i="11" s="1"/>
  <c r="Y162" i="11"/>
  <c r="BK179" i="11"/>
  <c r="N179" i="11" s="1"/>
  <c r="N99" i="11" s="1"/>
  <c r="M33" i="12"/>
  <c r="AV100" i="1" s="1"/>
  <c r="AA126" i="12"/>
  <c r="Y145" i="12"/>
  <c r="BK152" i="12"/>
  <c r="N152" i="12" s="1"/>
  <c r="N94" i="12" s="1"/>
  <c r="H32" i="14"/>
  <c r="AZ102" i="1" s="1"/>
  <c r="AA119" i="14"/>
  <c r="AA118" i="14" s="1"/>
  <c r="AA117" i="14" s="1"/>
  <c r="H36" i="3"/>
  <c r="BC90" i="1" s="1"/>
  <c r="W126" i="3"/>
  <c r="BK144" i="3"/>
  <c r="N144" i="3" s="1"/>
  <c r="N92" i="3" s="1"/>
  <c r="W164" i="3"/>
  <c r="AA121" i="4"/>
  <c r="AA120" i="4" s="1"/>
  <c r="AA119" i="4" s="1"/>
  <c r="Y121" i="4"/>
  <c r="Y120" i="4" s="1"/>
  <c r="Y119" i="4" s="1"/>
  <c r="W122" i="5"/>
  <c r="W201" i="3"/>
  <c r="Y205" i="3"/>
  <c r="H33" i="4"/>
  <c r="AZ91" i="1" s="1"/>
  <c r="H37" i="5"/>
  <c r="BD92" i="1" s="1"/>
  <c r="Y122" i="5"/>
  <c r="BK205" i="5"/>
  <c r="N205" i="5" s="1"/>
  <c r="N92" i="5" s="1"/>
  <c r="H37" i="6"/>
  <c r="BD93" i="1" s="1"/>
  <c r="Y121" i="6"/>
  <c r="Y120" i="6" s="1"/>
  <c r="Y119" i="6" s="1"/>
  <c r="H33" i="7"/>
  <c r="AZ94" i="1" s="1"/>
  <c r="AA119" i="7"/>
  <c r="AA118" i="7" s="1"/>
  <c r="H35" i="8"/>
  <c r="BB95" i="1" s="1"/>
  <c r="BK126" i="8"/>
  <c r="N126" i="8" s="1"/>
  <c r="N91" i="8" s="1"/>
  <c r="W134" i="8"/>
  <c r="BK144" i="8"/>
  <c r="N144" i="8" s="1"/>
  <c r="N93" i="8" s="1"/>
  <c r="W163" i="8"/>
  <c r="H32" i="9"/>
  <c r="AZ96" i="1" s="1"/>
  <c r="AA121" i="9"/>
  <c r="H34" i="10"/>
  <c r="BB97" i="1" s="1"/>
  <c r="BK120" i="10"/>
  <c r="BK119" i="10" s="1"/>
  <c r="W136" i="10"/>
  <c r="H35" i="11"/>
  <c r="BB99" i="1" s="1"/>
  <c r="BK129" i="11"/>
  <c r="N129" i="11" s="1"/>
  <c r="N91" i="11" s="1"/>
  <c r="Y148" i="11"/>
  <c r="W155" i="11"/>
  <c r="AA162" i="11"/>
  <c r="W179" i="11"/>
  <c r="W178" i="11" s="1"/>
  <c r="H35" i="12"/>
  <c r="BB100" i="1" s="1"/>
  <c r="BK126" i="12"/>
  <c r="N126" i="12" s="1"/>
  <c r="N91" i="12" s="1"/>
  <c r="AA145" i="12"/>
  <c r="W152" i="12"/>
  <c r="H35" i="13"/>
  <c r="BC101" i="1" s="1"/>
  <c r="H34" i="14"/>
  <c r="BB102" i="1" s="1"/>
  <c r="BK119" i="14"/>
  <c r="N119" i="14" s="1"/>
  <c r="N90" i="14" s="1"/>
  <c r="H37" i="3"/>
  <c r="BD90" i="1" s="1"/>
  <c r="Y126" i="3"/>
  <c r="W144" i="3"/>
  <c r="Y164" i="3"/>
  <c r="Y201" i="3"/>
  <c r="AA205" i="3"/>
  <c r="BK229" i="3"/>
  <c r="N229" i="3" s="1"/>
  <c r="N96" i="3" s="1"/>
  <c r="H35" i="4"/>
  <c r="BB91" i="1" s="1"/>
  <c r="BK121" i="4"/>
  <c r="BK120" i="4" s="1"/>
  <c r="M33" i="5"/>
  <c r="AV92" i="1" s="1"/>
  <c r="AA122" i="5"/>
  <c r="W205" i="5"/>
  <c r="AA121" i="6"/>
  <c r="AA120" i="6" s="1"/>
  <c r="AA119" i="6" s="1"/>
  <c r="H35" i="7"/>
  <c r="BB94" i="1" s="1"/>
  <c r="BK119" i="7"/>
  <c r="BK118" i="7" s="1"/>
  <c r="N118" i="7" s="1"/>
  <c r="N89" i="7" s="1"/>
  <c r="H36" i="8"/>
  <c r="BC95" i="1" s="1"/>
  <c r="W126" i="8"/>
  <c r="Y134" i="8"/>
  <c r="W144" i="8"/>
  <c r="Y163" i="8"/>
  <c r="W170" i="8"/>
  <c r="H34" i="9"/>
  <c r="BB96" i="1" s="1"/>
  <c r="BK121" i="9"/>
  <c r="H35" i="10"/>
  <c r="BC97" i="1" s="1"/>
  <c r="W120" i="10"/>
  <c r="W119" i="10" s="1"/>
  <c r="W118" i="10" s="1"/>
  <c r="AU97" i="1" s="1"/>
  <c r="Y136" i="10"/>
  <c r="Y119" i="10" s="1"/>
  <c r="Y118" i="10" s="1"/>
  <c r="H36" i="11"/>
  <c r="BC99" i="1" s="1"/>
  <c r="W129" i="11"/>
  <c r="W128" i="11" s="1"/>
  <c r="AA148" i="11"/>
  <c r="Y155" i="11"/>
  <c r="BK162" i="11"/>
  <c r="N162" i="11" s="1"/>
  <c r="N95" i="11" s="1"/>
  <c r="Y179" i="11"/>
  <c r="Y178" i="11" s="1"/>
  <c r="H36" i="12"/>
  <c r="BC100" i="1" s="1"/>
  <c r="W126" i="12"/>
  <c r="BK145" i="12"/>
  <c r="N145" i="12" s="1"/>
  <c r="N93" i="12" s="1"/>
  <c r="Y152" i="12"/>
  <c r="H36" i="13"/>
  <c r="BD101" i="1" s="1"/>
  <c r="H35" i="14"/>
  <c r="BC102" i="1" s="1"/>
  <c r="W119" i="14"/>
  <c r="W118" i="14" s="1"/>
  <c r="W117" i="14" s="1"/>
  <c r="AU102" i="1" s="1"/>
  <c r="F85" i="5"/>
  <c r="F85" i="11"/>
  <c r="F84" i="9"/>
  <c r="F84" i="10"/>
  <c r="F121" i="3"/>
  <c r="F116" i="4"/>
  <c r="F85" i="6"/>
  <c r="F85" i="8"/>
  <c r="M84" i="14"/>
  <c r="BC89" i="1"/>
  <c r="AA125" i="3"/>
  <c r="AA124" i="3" s="1"/>
  <c r="BB89" i="1"/>
  <c r="AA121" i="5"/>
  <c r="AA120" i="5" s="1"/>
  <c r="W125" i="3"/>
  <c r="W124" i="3" s="1"/>
  <c r="AU90" i="1" s="1"/>
  <c r="AV89" i="1"/>
  <c r="M82" i="3"/>
  <c r="M85" i="3"/>
  <c r="M82" i="4"/>
  <c r="M85" i="4"/>
  <c r="H33" i="5"/>
  <c r="AZ92" i="1" s="1"/>
  <c r="AA120" i="9"/>
  <c r="AA119" i="9" s="1"/>
  <c r="Y128" i="11"/>
  <c r="Y127" i="11" s="1"/>
  <c r="M33" i="3"/>
  <c r="AV90" i="1" s="1"/>
  <c r="F78" i="5"/>
  <c r="F78" i="6"/>
  <c r="H33" i="6"/>
  <c r="AZ93" i="1" s="1"/>
  <c r="AV93" i="1"/>
  <c r="BK125" i="12"/>
  <c r="M33" i="4"/>
  <c r="AV91" i="1" s="1"/>
  <c r="M82" i="5"/>
  <c r="M85" i="5"/>
  <c r="M82" i="6"/>
  <c r="M85" i="6"/>
  <c r="N121" i="9"/>
  <c r="N90" i="9" s="1"/>
  <c r="BK120" i="9"/>
  <c r="BK178" i="11"/>
  <c r="N178" i="11" s="1"/>
  <c r="N98" i="11" s="1"/>
  <c r="BK116" i="13"/>
  <c r="N116" i="13" s="1"/>
  <c r="N88" i="13" s="1"/>
  <c r="N117" i="13"/>
  <c r="N89" i="13" s="1"/>
  <c r="F78" i="3"/>
  <c r="F78" i="4"/>
  <c r="M82" i="7"/>
  <c r="M85" i="7"/>
  <c r="H33" i="8"/>
  <c r="AZ95" i="1" s="1"/>
  <c r="M32" i="9"/>
  <c r="AV96" i="1" s="1"/>
  <c r="H32" i="10"/>
  <c r="AZ97" i="1" s="1"/>
  <c r="H33" i="12"/>
  <c r="AZ100" i="1" s="1"/>
  <c r="F85" i="7"/>
  <c r="M33" i="7"/>
  <c r="AV94" i="1" s="1"/>
  <c r="F78" i="8"/>
  <c r="F78" i="9"/>
  <c r="F78" i="10"/>
  <c r="F78" i="11"/>
  <c r="F78" i="12"/>
  <c r="F78" i="13"/>
  <c r="M32" i="13"/>
  <c r="AV101" i="1" s="1"/>
  <c r="F78" i="14"/>
  <c r="M82" i="8"/>
  <c r="M85" i="8"/>
  <c r="M81" i="9"/>
  <c r="M84" i="9"/>
  <c r="M81" i="10"/>
  <c r="M84" i="10"/>
  <c r="M82" i="11"/>
  <c r="M85" i="11"/>
  <c r="M33" i="11"/>
  <c r="AV99" i="1" s="1"/>
  <c r="M82" i="12"/>
  <c r="M85" i="12"/>
  <c r="M81" i="13"/>
  <c r="M84" i="13"/>
  <c r="M81" i="14"/>
  <c r="M32" i="14"/>
  <c r="AV102" i="1" s="1"/>
  <c r="F78" i="7"/>
  <c r="F85" i="12"/>
  <c r="F84" i="13"/>
  <c r="F84" i="14"/>
  <c r="Y125" i="3" l="1"/>
  <c r="Y124" i="3" s="1"/>
  <c r="AA125" i="8"/>
  <c r="AA124" i="8" s="1"/>
  <c r="Y125" i="12"/>
  <c r="Y124" i="12" s="1"/>
  <c r="AA119" i="10"/>
  <c r="AA118" i="10" s="1"/>
  <c r="BK128" i="11"/>
  <c r="BK127" i="11" s="1"/>
  <c r="N127" i="11" s="1"/>
  <c r="N89" i="11" s="1"/>
  <c r="N120" i="10"/>
  <c r="N90" i="10" s="1"/>
  <c r="N119" i="7"/>
  <c r="N90" i="7" s="1"/>
  <c r="N121" i="6"/>
  <c r="N91" i="6" s="1"/>
  <c r="BB88" i="1"/>
  <c r="AX88" i="1" s="1"/>
  <c r="N121" i="4"/>
  <c r="N91" i="4" s="1"/>
  <c r="BK118" i="14"/>
  <c r="BK117" i="14" s="1"/>
  <c r="N117" i="14" s="1"/>
  <c r="N88" i="14" s="1"/>
  <c r="AZ98" i="1"/>
  <c r="AV98" i="1" s="1"/>
  <c r="BC88" i="1"/>
  <c r="AY88" i="1" s="1"/>
  <c r="W127" i="11"/>
  <c r="AU99" i="1" s="1"/>
  <c r="Y121" i="5"/>
  <c r="Y120" i="5" s="1"/>
  <c r="BC98" i="1"/>
  <c r="AY98" i="1" s="1"/>
  <c r="BK121" i="5"/>
  <c r="N121" i="5" s="1"/>
  <c r="N90" i="5" s="1"/>
  <c r="W125" i="12"/>
  <c r="W124" i="12" s="1"/>
  <c r="AU100" i="1" s="1"/>
  <c r="BD98" i="1"/>
  <c r="Y125" i="8"/>
  <c r="Y124" i="8" s="1"/>
  <c r="BK125" i="8"/>
  <c r="N125" i="8" s="1"/>
  <c r="N90" i="8" s="1"/>
  <c r="W125" i="8"/>
  <c r="W124" i="8" s="1"/>
  <c r="AU95" i="1" s="1"/>
  <c r="BD88" i="1"/>
  <c r="BK125" i="3"/>
  <c r="N125" i="3" s="1"/>
  <c r="N90" i="3" s="1"/>
  <c r="AU98" i="1"/>
  <c r="BB98" i="1"/>
  <c r="AX98" i="1" s="1"/>
  <c r="AA125" i="12"/>
  <c r="AA124" i="12" s="1"/>
  <c r="W121" i="5"/>
  <c r="W120" i="5" s="1"/>
  <c r="AU92" i="1" s="1"/>
  <c r="AA128" i="11"/>
  <c r="AA127" i="11" s="1"/>
  <c r="AZ88" i="1"/>
  <c r="AV88" i="1" s="1"/>
  <c r="N96" i="13"/>
  <c r="BF96" i="13" s="1"/>
  <c r="N94" i="13"/>
  <c r="BF94" i="13" s="1"/>
  <c r="N92" i="13"/>
  <c r="N97" i="13"/>
  <c r="BF97" i="13" s="1"/>
  <c r="N95" i="13"/>
  <c r="BF95" i="13" s="1"/>
  <c r="N93" i="13"/>
  <c r="BF93" i="13" s="1"/>
  <c r="M27" i="13"/>
  <c r="N119" i="10"/>
  <c r="N89" i="10" s="1"/>
  <c r="BK118" i="10"/>
  <c r="N118" i="10" s="1"/>
  <c r="N88" i="10" s="1"/>
  <c r="N125" i="12"/>
  <c r="N90" i="12" s="1"/>
  <c r="BK124" i="12"/>
  <c r="N124" i="12" s="1"/>
  <c r="N89" i="12" s="1"/>
  <c r="AU89" i="1"/>
  <c r="AU88" i="1" s="1"/>
  <c r="N120" i="9"/>
  <c r="N89" i="9" s="1"/>
  <c r="BK119" i="9"/>
  <c r="N119" i="9" s="1"/>
  <c r="N88" i="9" s="1"/>
  <c r="N98" i="7"/>
  <c r="BF98" i="7" s="1"/>
  <c r="N96" i="7"/>
  <c r="BF96" i="7" s="1"/>
  <c r="N94" i="7"/>
  <c r="BF94" i="7" s="1"/>
  <c r="M28" i="7"/>
  <c r="N97" i="7"/>
  <c r="BF97" i="7" s="1"/>
  <c r="N95" i="7"/>
  <c r="BF95" i="7" s="1"/>
  <c r="N93" i="7"/>
  <c r="BK119" i="4"/>
  <c r="N119" i="4" s="1"/>
  <c r="N89" i="4" s="1"/>
  <c r="N120" i="4"/>
  <c r="N90" i="4" s="1"/>
  <c r="N120" i="6"/>
  <c r="N90" i="6" s="1"/>
  <c r="BK119" i="6"/>
  <c r="N119" i="6" s="1"/>
  <c r="N89" i="6" s="1"/>
  <c r="BK124" i="3"/>
  <c r="N124" i="3" s="1"/>
  <c r="N89" i="3" s="1"/>
  <c r="BD87" i="1" l="1"/>
  <c r="W35" i="1" s="1"/>
  <c r="N128" i="11"/>
  <c r="N90" i="11" s="1"/>
  <c r="BK124" i="8"/>
  <c r="N124" i="8" s="1"/>
  <c r="N89" i="8" s="1"/>
  <c r="N103" i="8" s="1"/>
  <c r="BF103" i="8" s="1"/>
  <c r="BB87" i="1"/>
  <c r="W33" i="1" s="1"/>
  <c r="BK120" i="5"/>
  <c r="N120" i="5" s="1"/>
  <c r="N89" i="5" s="1"/>
  <c r="N95" i="5" s="1"/>
  <c r="N118" i="14"/>
  <c r="N89" i="14" s="1"/>
  <c r="BC87" i="1"/>
  <c r="W34" i="1" s="1"/>
  <c r="AU87" i="1"/>
  <c r="AZ87" i="1"/>
  <c r="AV87" i="1" s="1"/>
  <c r="N97" i="14"/>
  <c r="BF97" i="14" s="1"/>
  <c r="N95" i="14"/>
  <c r="BF95" i="14" s="1"/>
  <c r="N93" i="14"/>
  <c r="N98" i="14"/>
  <c r="BF98" i="14" s="1"/>
  <c r="N96" i="14"/>
  <c r="BF96" i="14" s="1"/>
  <c r="N94" i="14"/>
  <c r="BF94" i="14" s="1"/>
  <c r="M27" i="14"/>
  <c r="N104" i="3"/>
  <c r="BF104" i="3" s="1"/>
  <c r="N102" i="3"/>
  <c r="BF102" i="3" s="1"/>
  <c r="N100" i="3"/>
  <c r="BF100" i="3" s="1"/>
  <c r="M28" i="3"/>
  <c r="N103" i="3"/>
  <c r="BF103" i="3" s="1"/>
  <c r="N101" i="3"/>
  <c r="BF101" i="3" s="1"/>
  <c r="N99" i="3"/>
  <c r="N99" i="4"/>
  <c r="BF99" i="4" s="1"/>
  <c r="N97" i="4"/>
  <c r="BF97" i="4" s="1"/>
  <c r="N95" i="4"/>
  <c r="BF95" i="4" s="1"/>
  <c r="M28" i="4"/>
  <c r="N98" i="4"/>
  <c r="BF98" i="4" s="1"/>
  <c r="N96" i="4"/>
  <c r="BF96" i="4" s="1"/>
  <c r="N94" i="4"/>
  <c r="BF93" i="7"/>
  <c r="N92" i="7"/>
  <c r="N98" i="10"/>
  <c r="BF98" i="10" s="1"/>
  <c r="N96" i="10"/>
  <c r="BF96" i="10" s="1"/>
  <c r="N94" i="10"/>
  <c r="N99" i="10"/>
  <c r="BF99" i="10" s="1"/>
  <c r="N97" i="10"/>
  <c r="BF97" i="10" s="1"/>
  <c r="N95" i="10"/>
  <c r="BF95" i="10" s="1"/>
  <c r="M27" i="10"/>
  <c r="N98" i="6"/>
  <c r="BF98" i="6" s="1"/>
  <c r="N96" i="6"/>
  <c r="BF96" i="6" s="1"/>
  <c r="N94" i="6"/>
  <c r="N99" i="6"/>
  <c r="BF99" i="6" s="1"/>
  <c r="N97" i="6"/>
  <c r="BF97" i="6" s="1"/>
  <c r="N95" i="6"/>
  <c r="BF95" i="6" s="1"/>
  <c r="N91" i="13"/>
  <c r="BF92" i="13"/>
  <c r="N99" i="9"/>
  <c r="BF99" i="9" s="1"/>
  <c r="N97" i="9"/>
  <c r="BF97" i="9" s="1"/>
  <c r="N95" i="9"/>
  <c r="N100" i="9"/>
  <c r="BF100" i="9" s="1"/>
  <c r="N98" i="9"/>
  <c r="BF98" i="9" s="1"/>
  <c r="N96" i="9"/>
  <c r="BF96" i="9" s="1"/>
  <c r="M27" i="9"/>
  <c r="N106" i="11"/>
  <c r="BF106" i="11" s="1"/>
  <c r="N104" i="11"/>
  <c r="BF104" i="11" s="1"/>
  <c r="N102" i="11"/>
  <c r="N107" i="11"/>
  <c r="BF107" i="11" s="1"/>
  <c r="N105" i="11"/>
  <c r="BF105" i="11" s="1"/>
  <c r="N103" i="11"/>
  <c r="BF103" i="11" s="1"/>
  <c r="M28" i="11"/>
  <c r="N103" i="12"/>
  <c r="BF103" i="12" s="1"/>
  <c r="N101" i="12"/>
  <c r="BF101" i="12" s="1"/>
  <c r="N99" i="12"/>
  <c r="N104" i="12"/>
  <c r="BF104" i="12" s="1"/>
  <c r="N102" i="12"/>
  <c r="BF102" i="12" s="1"/>
  <c r="N100" i="12"/>
  <c r="BF100" i="12" s="1"/>
  <c r="M28" i="12"/>
  <c r="N100" i="8" l="1"/>
  <c r="BF100" i="8" s="1"/>
  <c r="N99" i="8"/>
  <c r="BF99" i="8" s="1"/>
  <c r="M28" i="8"/>
  <c r="N101" i="8"/>
  <c r="BF101" i="8" s="1"/>
  <c r="N102" i="8"/>
  <c r="BF102" i="8" s="1"/>
  <c r="N104" i="8"/>
  <c r="BF104" i="8" s="1"/>
  <c r="N96" i="5"/>
  <c r="BF96" i="5" s="1"/>
  <c r="N97" i="5"/>
  <c r="BF97" i="5" s="1"/>
  <c r="AX87" i="1"/>
  <c r="N98" i="5"/>
  <c r="BF98" i="5" s="1"/>
  <c r="N99" i="5"/>
  <c r="BF99" i="5" s="1"/>
  <c r="N100" i="5"/>
  <c r="BF100" i="5" s="1"/>
  <c r="M28" i="5"/>
  <c r="AY87" i="1"/>
  <c r="M33" i="13"/>
  <c r="AW101" i="1" s="1"/>
  <c r="AT101" i="1" s="1"/>
  <c r="H33" i="13"/>
  <c r="BA101" i="1" s="1"/>
  <c r="BF95" i="5"/>
  <c r="BF94" i="4"/>
  <c r="N93" i="4"/>
  <c r="BF99" i="3"/>
  <c r="N98" i="3"/>
  <c r="N93" i="6"/>
  <c r="BF94" i="6"/>
  <c r="M28" i="13"/>
  <c r="L99" i="13"/>
  <c r="N93" i="10"/>
  <c r="BF94" i="10"/>
  <c r="M34" i="7"/>
  <c r="AW94" i="1" s="1"/>
  <c r="AT94" i="1" s="1"/>
  <c r="H34" i="7"/>
  <c r="BA94" i="1" s="1"/>
  <c r="N92" i="14"/>
  <c r="BF93" i="14"/>
  <c r="N98" i="12"/>
  <c r="BF99" i="12"/>
  <c r="N101" i="11"/>
  <c r="BF102" i="11"/>
  <c r="N94" i="9"/>
  <c r="BF95" i="9"/>
  <c r="M29" i="7"/>
  <c r="L100" i="7"/>
  <c r="N98" i="8" l="1"/>
  <c r="L106" i="8" s="1"/>
  <c r="N94" i="5"/>
  <c r="M29" i="5" s="1"/>
  <c r="H33" i="9"/>
  <c r="BA96" i="1" s="1"/>
  <c r="M33" i="9"/>
  <c r="AW96" i="1" s="1"/>
  <c r="AT96" i="1" s="1"/>
  <c r="M28" i="14"/>
  <c r="L100" i="14"/>
  <c r="M28" i="10"/>
  <c r="L101" i="10"/>
  <c r="AS94" i="1"/>
  <c r="M31" i="7"/>
  <c r="M29" i="11"/>
  <c r="L109" i="11"/>
  <c r="H33" i="14"/>
  <c r="BA102" i="1" s="1"/>
  <c r="M33" i="14"/>
  <c r="AW102" i="1" s="1"/>
  <c r="AT102" i="1" s="1"/>
  <c r="H33" i="10"/>
  <c r="BA97" i="1" s="1"/>
  <c r="M33" i="10"/>
  <c r="AW97" i="1" s="1"/>
  <c r="AT97" i="1" s="1"/>
  <c r="H34" i="8"/>
  <c r="BA95" i="1" s="1"/>
  <c r="M34" i="8"/>
  <c r="AW95" i="1" s="1"/>
  <c r="AT95" i="1" s="1"/>
  <c r="M34" i="3"/>
  <c r="AW90" i="1" s="1"/>
  <c r="AT90" i="1" s="1"/>
  <c r="H34" i="3"/>
  <c r="BA90" i="1" s="1"/>
  <c r="M29" i="3"/>
  <c r="L106" i="3"/>
  <c r="H34" i="11"/>
  <c r="BA99" i="1" s="1"/>
  <c r="M34" i="11"/>
  <c r="AW99" i="1" s="1"/>
  <c r="AT99" i="1" s="1"/>
  <c r="AS101" i="1"/>
  <c r="M30" i="13"/>
  <c r="M29" i="6"/>
  <c r="L101" i="6"/>
  <c r="M28" i="9"/>
  <c r="L102" i="9"/>
  <c r="M29" i="12"/>
  <c r="L106" i="12"/>
  <c r="H34" i="6"/>
  <c r="H34" i="4"/>
  <c r="BA91" i="1" s="1"/>
  <c r="M34" i="4"/>
  <c r="AW91" i="1" s="1"/>
  <c r="AT91" i="1" s="1"/>
  <c r="H34" i="12"/>
  <c r="BA100" i="1" s="1"/>
  <c r="M34" i="12"/>
  <c r="AW100" i="1" s="1"/>
  <c r="AT100" i="1" s="1"/>
  <c r="M29" i="4"/>
  <c r="L101" i="4"/>
  <c r="H34" i="5"/>
  <c r="BA92" i="1" s="1"/>
  <c r="M34" i="5"/>
  <c r="AW92" i="1" s="1"/>
  <c r="AT92" i="1" s="1"/>
  <c r="M29" i="8" l="1"/>
  <c r="M31" i="8" s="1"/>
  <c r="L102" i="5"/>
  <c r="AS92" i="1"/>
  <c r="M31" i="5"/>
  <c r="AS100" i="1"/>
  <c r="M31" i="12"/>
  <c r="AS93" i="1"/>
  <c r="M31" i="6"/>
  <c r="M34" i="6" s="1"/>
  <c r="AW93" i="1" s="1"/>
  <c r="AT93" i="1" s="1"/>
  <c r="AS99" i="1"/>
  <c r="M31" i="11"/>
  <c r="AS97" i="1"/>
  <c r="M30" i="10"/>
  <c r="BA98" i="1"/>
  <c r="AW98" i="1" s="1"/>
  <c r="AT98" i="1" s="1"/>
  <c r="L38" i="13"/>
  <c r="AG101" i="1"/>
  <c r="AN101" i="1" s="1"/>
  <c r="AS91" i="1"/>
  <c r="M31" i="4"/>
  <c r="BA89" i="1"/>
  <c r="BA88" i="1" s="1"/>
  <c r="BA87" i="1" s="1"/>
  <c r="AW89" i="1"/>
  <c r="AT89" i="1" s="1"/>
  <c r="AS96" i="1"/>
  <c r="M30" i="9"/>
  <c r="AS90" i="1"/>
  <c r="M31" i="3"/>
  <c r="AS102" i="1"/>
  <c r="M30" i="14"/>
  <c r="AG94" i="1"/>
  <c r="AN94" i="1" s="1"/>
  <c r="L39" i="7"/>
  <c r="AS98" i="1" l="1"/>
  <c r="AS95" i="1"/>
  <c r="AS89" i="1"/>
  <c r="AG99" i="1"/>
  <c r="L39" i="11"/>
  <c r="AG100" i="1"/>
  <c r="AN100" i="1" s="1"/>
  <c r="L39" i="12"/>
  <c r="AG95" i="1"/>
  <c r="AN95" i="1" s="1"/>
  <c r="L39" i="8"/>
  <c r="AG90" i="1"/>
  <c r="AN90" i="1" s="1"/>
  <c r="L39" i="3"/>
  <c r="AG102" i="1"/>
  <c r="AN102" i="1" s="1"/>
  <c r="L38" i="14"/>
  <c r="L38" i="9"/>
  <c r="AG96" i="1"/>
  <c r="AN96" i="1" s="1"/>
  <c r="AG91" i="1"/>
  <c r="AN91" i="1" s="1"/>
  <c r="L39" i="4"/>
  <c r="AW88" i="1"/>
  <c r="AT88" i="1" s="1"/>
  <c r="AG97" i="1"/>
  <c r="AN97" i="1" s="1"/>
  <c r="L38" i="10"/>
  <c r="AN93" i="1"/>
  <c r="L39" i="6"/>
  <c r="AG92" i="1"/>
  <c r="AN92" i="1" s="1"/>
  <c r="L39" i="5"/>
  <c r="AS88" i="1" l="1"/>
  <c r="AS87" i="1" s="1"/>
  <c r="AG89" i="1"/>
  <c r="AN99" i="1"/>
  <c r="AG98" i="1"/>
  <c r="AN98" i="1" s="1"/>
  <c r="W32" i="1"/>
  <c r="AW87" i="1"/>
  <c r="AK32" i="1" l="1"/>
  <c r="AT87" i="1"/>
  <c r="AG88" i="1"/>
  <c r="AN89" i="1"/>
  <c r="AG87" i="1" l="1"/>
  <c r="AN87" i="1" s="1"/>
  <c r="AN88" i="1"/>
  <c r="AK26" i="1" l="1"/>
  <c r="AG108" i="1"/>
  <c r="AG107" i="1"/>
  <c r="AG106" i="1"/>
  <c r="AG105" i="1"/>
  <c r="AV107" i="1" l="1"/>
  <c r="BY107" i="1" s="1"/>
  <c r="CD107" i="1"/>
  <c r="AG104" i="1"/>
  <c r="AV105" i="1"/>
  <c r="BY105" i="1" s="1"/>
  <c r="CD105" i="1"/>
  <c r="CD108" i="1"/>
  <c r="AV108" i="1"/>
  <c r="BY108" i="1" s="1"/>
  <c r="CD106" i="1"/>
  <c r="AV106" i="1"/>
  <c r="BY106" i="1" s="1"/>
  <c r="AN105" i="1" l="1"/>
  <c r="AN107" i="1"/>
  <c r="AN106" i="1"/>
  <c r="AK27" i="1"/>
  <c r="AK29" i="1" s="1"/>
  <c r="AG110" i="1"/>
  <c r="W31" i="1"/>
  <c r="AN108" i="1"/>
  <c r="AK31" i="1"/>
  <c r="AN104" i="1" l="1"/>
  <c r="AN110" i="1" s="1"/>
  <c r="AK37" i="1"/>
</calcChain>
</file>

<file path=xl/sharedStrings.xml><?xml version="1.0" encoding="utf-8"?>
<sst xmlns="http://schemas.openxmlformats.org/spreadsheetml/2006/main" count="11267" uniqueCount="1669">
  <si>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</si>
  <si>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</si>
  <si>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</si>
  <si>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</si>
  <si>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</si>
  <si>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</si>
  <si>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</si>
  <si>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</si>
  <si>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</si>
  <si>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</si>
  <si>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</si>
  <si>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</si>
  <si>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</si>
  <si>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Návod na vyplnenie</t>
  </si>
  <si>
    <t>0,001</t>
  </si>
  <si>
    <t>Kód:</t>
  </si>
  <si>
    <t>1_007_2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</si>
  <si>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</si>
  <si>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</si>
  <si>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Novostavba materskej školy na parcele č.370/12, Púchov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</si>
  <si>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</si>
  <si>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</si>
  <si>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</si>
  <si>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</si>
  <si>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</si>
  <si>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</si>
  <si>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</si>
  <si>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RKC Žilinská diecéza</t>
  </si>
  <si>
    <t>IČO DPH:</t>
  </si>
  <si>
    <t>Zhotoviteľ:</t>
  </si>
  <si>
    <t>Vyplň údaj</t>
  </si>
  <si>
    <t>Projektant:</t>
  </si>
  <si>
    <t>Ing. arch. Ľubomír Zaymus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</si>
  <si>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</si>
  <si>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</si>
  <si>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</si>
  <si>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</si>
  <si>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</si>
  <si>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</si>
  <si>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</si>
  <si>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</si>
  <si>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</si>
  <si>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</si>
  <si>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</si>
  <si>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</si>
  <si>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</si>
  <si>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</si>
  <si>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</si>
  <si>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</si>
  <si>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</si>
  <si>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</si>
  <si>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</si>
  <si>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</si>
  <si>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</si>
  <si>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</si>
  <si>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</si>
  <si>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</si>
  <si>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</si>
  <si>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</si>
  <si>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</si>
  <si>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</si>
  <si>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</si>
  <si>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</si>
  <si>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</si>
  <si>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</si>
  <si>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</si>
  <si>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</si>
  <si>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</si>
  <si>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</si>
  <si>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</si>
  <si>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</si>
  <si>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</si>
  <si>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</si>
  <si>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</si>
  <si>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</si>
  <si>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</si>
  <si>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</si>
  <si>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</si>
  <si>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{9b721543-d35e-49a2-8893-220479c4ed9c}</t>
  </si>
  <si>
    <t>{00000000-0000-0000-0000-000000000000}</t>
  </si>
  <si>
    <t>01</t>
  </si>
  <si>
    <t xml:space="preserve">SO 01 - Novostavba materskej školy </t>
  </si>
  <si>
    <t>1</t>
  </si>
  <si>
    <t>{12053bad-61d3-4cdc-83b6-ab4cdbfc9169}</t>
  </si>
  <si>
    <t>/</t>
  </si>
  <si>
    <t>Stavebná časť</t>
  </si>
  <si>
    <t>2</t>
  </si>
  <si>
    <t>{08d62564-5b18-4361-b7e0-5a152e50e672}</t>
  </si>
  <si>
    <t>Zdravotechnika</t>
  </si>
  <si>
    <t>{97f24084-035e-4e8c-9b2d-f7b581eb4254}</t>
  </si>
  <si>
    <t>3</t>
  </si>
  <si>
    <t>Vzduchotechnika</t>
  </si>
  <si>
    <t>{15fae5c7-d1b7-4cff-8b60-38b160c92a5a}</t>
  </si>
  <si>
    <t>4</t>
  </si>
  <si>
    <t>Elektroinštalácia</t>
  </si>
  <si>
    <t>{b78fc9d7-ba28-4d4b-88d4-ceb669fda0f4}</t>
  </si>
  <si>
    <t>5</t>
  </si>
  <si>
    <t>Bleskozvod a uzemnenie</t>
  </si>
  <si>
    <t>{ad1eb1d3-c82c-47fc-9861-22999a863750}</t>
  </si>
  <si>
    <t>6</t>
  </si>
  <si>
    <t>Výdaj jedál</t>
  </si>
  <si>
    <t>{41e8bc24-eb83-4895-b44b-72d0b227fa5b}</t>
  </si>
  <si>
    <t>7</t>
  </si>
  <si>
    <t>Vykurovanie</t>
  </si>
  <si>
    <t>{ab49cf90-5629-47d8-9315-9aed608d84f8}</t>
  </si>
  <si>
    <t>02</t>
  </si>
  <si>
    <t>SO 02 - Hrubé terénne úpray</t>
  </si>
  <si>
    <t>{a9631968-4773-48a1-8ba3-d0f869c3179b}</t>
  </si>
  <si>
    <t>03</t>
  </si>
  <si>
    <t>SO 03 - NN prípojka</t>
  </si>
  <si>
    <t>{50f2ca79-e135-4883-9718-99ea61acc41b}</t>
  </si>
  <si>
    <t>04</t>
  </si>
  <si>
    <t>SO 04 - Vodovodná a kanalizačná prípojka, dažďová kanalizácia</t>
  </si>
  <si>
    <t>{de99e9ac-1637-48a2-9a9f-edef5b85239b}</t>
  </si>
  <si>
    <t>Vodovodná prípojka</t>
  </si>
  <si>
    <t>{7e04f7e4-14bb-4761-ab97-fc19eededba6}</t>
  </si>
  <si>
    <t>Kanalizačná prípojka</t>
  </si>
  <si>
    <t>{da955b45-670c-4e53-9c98-f0ccf1e698c6}</t>
  </si>
  <si>
    <t>05</t>
  </si>
  <si>
    <t>SO 05 - Teplovodná prípojka</t>
  </si>
  <si>
    <t>{57902450-cd31-486c-8a29-d61322608c49}</t>
  </si>
  <si>
    <t>06</t>
  </si>
  <si>
    <t>SO 06 - Statická doprava</t>
  </si>
  <si>
    <t>{00326b55-b739-40c8-9391-dc53f6b4dca6}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</si>
  <si>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</si>
  <si>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</si>
  <si>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</si>
  <si>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</si>
  <si>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</si>
  <si>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</si>
  <si>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</si>
  <si>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</si>
  <si>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</si>
  <si>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</si>
  <si>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</si>
  <si>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</si>
  <si>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</si>
  <si>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</si>
  <si>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</si>
  <si>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</si>
  <si>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 xml:space="preserve">01 - SO 01 - Novostavba materskej školy </t>
  </si>
  <si>
    <t>Časť:</t>
  </si>
  <si>
    <t>1 - Stavebná časť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</si>
  <si>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</si>
  <si>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</si>
  <si>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</si>
  <si>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</si>
  <si>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</si>
  <si>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</si>
  <si>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</si>
  <si>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</si>
  <si>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</si>
  <si>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</si>
  <si>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</si>
  <si>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</si>
  <si>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</si>
  <si>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</si>
  <si>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>M - Práce a dodávky M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</si>
  <si>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</si>
  <si>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</si>
  <si>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</si>
  <si>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</si>
  <si>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</si>
  <si>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</si>
  <si>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</si>
  <si>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</si>
  <si>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</si>
  <si>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</si>
  <si>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</si>
  <si>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</si>
  <si>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</si>
  <si>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</si>
  <si>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</si>
  <si>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</si>
  <si>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</si>
  <si>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</si>
  <si>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</si>
  <si>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</si>
  <si>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</si>
  <si>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</si>
  <si>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</si>
  <si>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</si>
  <si>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</si>
  <si>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133201201</t>
  </si>
  <si>
    <t>m3</t>
  </si>
  <si>
    <t>133201209</t>
  </si>
  <si>
    <t>Príplatok k cenám za lepivosť horniny tr.3</t>
  </si>
  <si>
    <t>162501pc</t>
  </si>
  <si>
    <t>Odvoz zeminy na skládku vrátane poplatku za skládku</t>
  </si>
  <si>
    <t>273321411</t>
  </si>
  <si>
    <t>Betón základových dosiek, železový (bez výstuže), tr.C 25/30 ( podkladný betón )</t>
  </si>
  <si>
    <t>273351215</t>
  </si>
  <si>
    <t>Debnenie stien základových dosiek, zhotovenie-dielce</t>
  </si>
  <si>
    <t>m2</t>
  </si>
  <si>
    <t>273351216</t>
  </si>
  <si>
    <t>Debnenie stien základových dosiek, odstránenie-dielce</t>
  </si>
  <si>
    <t>273362443</t>
  </si>
  <si>
    <t>Výstuž základových dosiek zo zvár. sietí KARI, priemer drôtu 8/8 mm, veľkosť oka 200x200 mm</t>
  </si>
  <si>
    <t>8</t>
  </si>
  <si>
    <t>274321411</t>
  </si>
  <si>
    <t>Betón základových pásov, železový (bez výstuže), tr.C 25/30</t>
  </si>
  <si>
    <t>9</t>
  </si>
  <si>
    <t>274351215</t>
  </si>
  <si>
    <t>Debnenie stien základových pásov, zhotovenie-dielce</t>
  </si>
  <si>
    <t>10</t>
  </si>
  <si>
    <t>274351216</t>
  </si>
  <si>
    <t>Debnenie stien základových pásov, odstránenie-dielce</t>
  </si>
  <si>
    <t>11</t>
  </si>
  <si>
    <t>274361825</t>
  </si>
  <si>
    <t>Výstuž pre murivo základových pásov PREMAC s betónovou výplňou z ocele 10505</t>
  </si>
  <si>
    <t>t</t>
  </si>
  <si>
    <t>12</t>
  </si>
  <si>
    <t>275313711</t>
  </si>
  <si>
    <t>Betón základových pätiek, prostý tr.C 25/30</t>
  </si>
  <si>
    <t>13</t>
  </si>
  <si>
    <t>311234571pc</t>
  </si>
  <si>
    <t>Murivo nosné (m3) z tehál pálených POROTHERM 25 Profi P 12 brúsených na pero a drážku, na PUR penu DRYFIX extra (250x375x249), vrátane prekladov</t>
  </si>
  <si>
    <t>14</t>
  </si>
  <si>
    <t>311234591pc</t>
  </si>
  <si>
    <t>Murivo nosné (m3) z tehál pálených POROTHERM 38 Ti Profi P 10 brúsených na pero a drážku, na PUR penu DRYFIX extra (380x250x249) vrátane prekladov</t>
  </si>
  <si>
    <t>15</t>
  </si>
  <si>
    <t>331321610</t>
  </si>
  <si>
    <t>Betón stĺpov a pilierov hranatých, ťahadiel, rámových stojok, vzpier, železový (bez výstuže) tr.C 30/37</t>
  </si>
  <si>
    <t>16</t>
  </si>
  <si>
    <t>331351101</t>
  </si>
  <si>
    <t>Debnenie hranatých stĺpov prierezu pravouhlého štvoruholníka výšky do 4 m, zhotovenie-dielce</t>
  </si>
  <si>
    <t>17</t>
  </si>
  <si>
    <t>331351102</t>
  </si>
  <si>
    <t>Debnenie hranatých stĺpov prierezu pravouhlého štvoruholníka výšky do 4 m, odstránenie-dielce</t>
  </si>
  <si>
    <t>18</t>
  </si>
  <si>
    <t>331361821</t>
  </si>
  <si>
    <t>Výstuž stĺpov, pilierov, stojok hranatých z bet. ocele 10505</t>
  </si>
  <si>
    <t>19</t>
  </si>
  <si>
    <t>332321610</t>
  </si>
  <si>
    <t>Betón stĺpov a pilierov oblých, ťahadiel, rámových stojok, vzpier, železový (bez výstuže) tr.C 30/37</t>
  </si>
  <si>
    <t>332351101</t>
  </si>
  <si>
    <t>Debnenie oblých stĺpov (pilierov) výšky do 4 m, zhotovenie-dielce</t>
  </si>
  <si>
    <t>21</t>
  </si>
  <si>
    <t>332351102</t>
  </si>
  <si>
    <t>Debnenie oblých stĺpov (pilierov) výšky do 4 m, odstránenie-dielce</t>
  </si>
  <si>
    <t>22</t>
  </si>
  <si>
    <t>332361821</t>
  </si>
  <si>
    <t>Výstuž stĺpov, pilierov, stojok oblých z bet. ocele 10505</t>
  </si>
  <si>
    <t>23</t>
  </si>
  <si>
    <t>342242041pc</t>
  </si>
  <si>
    <t>Priečky z tehál pálených POROTHERM 11,5 Profi P 8 brúsených, na PUR penu DRYFIX extra (115x500x249) vrátane prekladov</t>
  </si>
  <si>
    <t>24</t>
  </si>
  <si>
    <t>411321414</t>
  </si>
  <si>
    <t>25</t>
  </si>
  <si>
    <t>411351101</t>
  </si>
  <si>
    <t>Debnenie stropov doskových zhotovenie-dielce</t>
  </si>
  <si>
    <t>26</t>
  </si>
  <si>
    <t>411351102</t>
  </si>
  <si>
    <t>Debnenie stropov doskových odstránenie-dielce</t>
  </si>
  <si>
    <t>27</t>
  </si>
  <si>
    <t>411354171</t>
  </si>
  <si>
    <t>Podporná konštrukcia stropov výšky do 4 m pre zaťaženie do 5 kPa zhotovenie</t>
  </si>
  <si>
    <t>28</t>
  </si>
  <si>
    <t>411354172</t>
  </si>
  <si>
    <t>Podporná konštrukcia stropov výšky do 4 m pre zaťaženie do 5 kPa odstránenie</t>
  </si>
  <si>
    <t>29</t>
  </si>
  <si>
    <t>411354264pp</t>
  </si>
  <si>
    <t>Debnenie stropu, zabudované s plechom trapézovým T135B</t>
  </si>
  <si>
    <t>30</t>
  </si>
  <si>
    <t>411361821</t>
  </si>
  <si>
    <t>Výstuž stropov doskových, trámových, vložkových,konzolových alebo balkónových, 10505</t>
  </si>
  <si>
    <t>31</t>
  </si>
  <si>
    <t>413321616</t>
  </si>
  <si>
    <t>Betón nosníkov, železový tr.C 30/37</t>
  </si>
  <si>
    <t>32</t>
  </si>
  <si>
    <t>413351107</t>
  </si>
  <si>
    <t>Debnenie nosníka zhotovenie-dielce</t>
  </si>
  <si>
    <t>33</t>
  </si>
  <si>
    <t>413351108</t>
  </si>
  <si>
    <t>Debnenie nosníka odstránenie-dielce</t>
  </si>
  <si>
    <t>34</t>
  </si>
  <si>
    <t>413351215</t>
  </si>
  <si>
    <t>Podporná konštrukcia nosníkov výšky do 4 m zaťaženia do 20 kPa - zhotovenie</t>
  </si>
  <si>
    <t>35</t>
  </si>
  <si>
    <t>413351216</t>
  </si>
  <si>
    <t>Podporná konštrukcia nosníkov výšky do 4 m zaťaženia do 20 kPa - odstránenie</t>
  </si>
  <si>
    <t>36</t>
  </si>
  <si>
    <t>413361821</t>
  </si>
  <si>
    <t>Výstuž  nosníkov a trámov, bez rozdielu tvaru a uloženia, 10505</t>
  </si>
  <si>
    <t>37</t>
  </si>
  <si>
    <t>417321515</t>
  </si>
  <si>
    <t>Betón stužujúcich pásov a vencov železový tr. C 25/30</t>
  </si>
  <si>
    <t>38</t>
  </si>
  <si>
    <t>417351115</t>
  </si>
  <si>
    <t>Debnenie bočníc stužujúcich pásov a vencov vrátane vzpier zhotovenie</t>
  </si>
  <si>
    <t>39</t>
  </si>
  <si>
    <t>417351116</t>
  </si>
  <si>
    <t>Debnenie bočníc stužujúcich pásov a vencov vrátane vzpier odstránenie</t>
  </si>
  <si>
    <t>40</t>
  </si>
  <si>
    <t>417361821</t>
  </si>
  <si>
    <t>Výstuž stužujúcich pásov a vencov z betonárskej ocele 10505</t>
  </si>
  <si>
    <t>41</t>
  </si>
  <si>
    <t>430321414</t>
  </si>
  <si>
    <t>Schodiskové konštrukcie, betón železový tr.C 25/30</t>
  </si>
  <si>
    <t>42</t>
  </si>
  <si>
    <t>430361821</t>
  </si>
  <si>
    <t>Výstuž schodiskových konštrukcií z betonárskej ocele 10505</t>
  </si>
  <si>
    <t>43</t>
  </si>
  <si>
    <t>431351121pp</t>
  </si>
  <si>
    <t>Debnenie schodiska zhotovenie</t>
  </si>
  <si>
    <t>44</t>
  </si>
  <si>
    <t>431351122</t>
  </si>
  <si>
    <t>Debnenie do 4 m výšky - podest a podstupňových dosiek pôdorysne priamočiarych odstránenie</t>
  </si>
  <si>
    <t>45</t>
  </si>
  <si>
    <t>4576111pc</t>
  </si>
  <si>
    <t>Stabilizácia dna šachtových pilierov</t>
  </si>
  <si>
    <t>46</t>
  </si>
  <si>
    <t>612465121pc</t>
  </si>
  <si>
    <t>47</t>
  </si>
  <si>
    <t>61598113pc</t>
  </si>
  <si>
    <t>Obklad vnútorných, vonkajších stien betónových konštrukcií do debnenia Styrodur 30mm</t>
  </si>
  <si>
    <t>48</t>
  </si>
  <si>
    <t>625251455pc</t>
  </si>
  <si>
    <t>Kontaktný zatepľovací systém podzemných stien hr. 100 mm STYRODUR</t>
  </si>
  <si>
    <t>49</t>
  </si>
  <si>
    <t>625251pc1</t>
  </si>
  <si>
    <t>Kontaktný zatepľovací systém hr. 120 mm  - minerálne riešenie, vrátane líšt, konečnej tenkovrstvej omietky, lešenia a ostenia</t>
  </si>
  <si>
    <t>50</t>
  </si>
  <si>
    <t>631501111</t>
  </si>
  <si>
    <t>51</t>
  </si>
  <si>
    <t>631571010</t>
  </si>
  <si>
    <t>Násyp z kameniva ťaženého na plochých strechách vodorovný alebo v spáde, s utlačením  urovnaním povrchu</t>
  </si>
  <si>
    <t>52</t>
  </si>
  <si>
    <t>632450285pc</t>
  </si>
  <si>
    <t>Samonivelizačná podlahová stierka , hr. 5 mm</t>
  </si>
  <si>
    <t>53</t>
  </si>
  <si>
    <t>632477004pp</t>
  </si>
  <si>
    <t>Liaty samonivelačný poter ako zálievka rozvodov podlahového vykurovania hr. do 55 mm</t>
  </si>
  <si>
    <t>54</t>
  </si>
  <si>
    <t>941941031</t>
  </si>
  <si>
    <t>Montáž lešenia ľahkého pracovného radového s podlahami šírky od 0,80 do 1,00 m, výšky do 10 m</t>
  </si>
  <si>
    <t>55</t>
  </si>
  <si>
    <t>941941191</t>
  </si>
  <si>
    <t>Príplatok za prvý a každý ďalší i začatý mesiac použitia lešenia ľahkého pracovného radového s podlahami šírky od 0,80 do 1,00 m, výšky do 10 m</t>
  </si>
  <si>
    <t>56</t>
  </si>
  <si>
    <t>941941831</t>
  </si>
  <si>
    <t>Demontáž lešenia ľahkého pracovného radového s podlahami šírky nad 0,80 do 1,00 m, výšky do 10 m</t>
  </si>
  <si>
    <t>57</t>
  </si>
  <si>
    <t>941941999</t>
  </si>
  <si>
    <t>Dodávka a montáž hasiaceho prístroja práškového PHP 6kg</t>
  </si>
  <si>
    <t>ks</t>
  </si>
  <si>
    <t>58</t>
  </si>
  <si>
    <t>952901111</t>
  </si>
  <si>
    <t>Vyčistenie budov pri výške podlaží do 4m</t>
  </si>
  <si>
    <t>59</t>
  </si>
  <si>
    <t>998011002</t>
  </si>
  <si>
    <t>Presun hmôt pre budovy (801, 803, 812), zvislá konštr. z tehál, tvárnic, z kovu výšky do 12 m</t>
  </si>
  <si>
    <t>60</t>
  </si>
  <si>
    <t>711133001</t>
  </si>
  <si>
    <t>Zhotovenie izolácie proti zemnej vlhkosti PVC fóliou položenou voľne na vodorovnej ploche so zvarením spoju</t>
  </si>
  <si>
    <t>61</t>
  </si>
  <si>
    <t>M</t>
  </si>
  <si>
    <t>2833000210</t>
  </si>
  <si>
    <t>803 izol.základov proti vlhkosti, tlak.vode, radonu, hydroizolačná fólia hr.1,50 mm, š.1,3m hnedá</t>
  </si>
  <si>
    <t>62</t>
  </si>
  <si>
    <t>711133010</t>
  </si>
  <si>
    <t>Zhotovenie izolácie proti zemnej vlhkosti PVC fóliou položenou voľne na zvislej ploche so zvarením spoju</t>
  </si>
  <si>
    <t>63</t>
  </si>
  <si>
    <t>64</t>
  </si>
  <si>
    <t>711491172</t>
  </si>
  <si>
    <t>Zhotovenie ochrannej a podkladnej vrstvy izolácie z textílie na ploche vodorovnej</t>
  </si>
  <si>
    <t>65</t>
  </si>
  <si>
    <t>6936651400</t>
  </si>
  <si>
    <t>Geotextília netkaná polypropylénová  400</t>
  </si>
  <si>
    <t>66</t>
  </si>
  <si>
    <t>998711202</t>
  </si>
  <si>
    <t>Presun hmôt pre izoláciu proti vode v objektoch výšky nad 6 do 12 m</t>
  </si>
  <si>
    <t>%</t>
  </si>
  <si>
    <t>67</t>
  </si>
  <si>
    <t>712290010</t>
  </si>
  <si>
    <t>68</t>
  </si>
  <si>
    <t>2832990190</t>
  </si>
  <si>
    <t>Parozábrana hr.0,15mm, š.2m, balenie: 200m2</t>
  </si>
  <si>
    <t>69</t>
  </si>
  <si>
    <t>712370070pc</t>
  </si>
  <si>
    <t>Zhotovenie povlakovej krytiny striech plochých do 10° PVC-P fóliou vrátane oplechovania a tiky a doplnkov</t>
  </si>
  <si>
    <t>70</t>
  </si>
  <si>
    <t>2833000160pc</t>
  </si>
  <si>
    <t>808 hydroizolačná fólia vrátane príslušenstva a doplnkov</t>
  </si>
  <si>
    <t>71</t>
  </si>
  <si>
    <t>998712202</t>
  </si>
  <si>
    <t>Presun hmôt pre izoláciu povlakovej krytiny v objektoch výšky nad 6 do 12 m</t>
  </si>
  <si>
    <t>72</t>
  </si>
  <si>
    <t>713120010</t>
  </si>
  <si>
    <t>73</t>
  </si>
  <si>
    <t>2837577008</t>
  </si>
  <si>
    <t>Krycia PE fólia  0,12 mm, šírka 2 m, balenie 100 m2, kurenársko - inštalačné práce, podlah.vykurovanie-izolácie</t>
  </si>
  <si>
    <t>74</t>
  </si>
  <si>
    <t>713121111</t>
  </si>
  <si>
    <t>Montáž tepelnej izolácie podláh minerálnou vlnou, kladená voľne v jednej vrstve</t>
  </si>
  <si>
    <t>75</t>
  </si>
  <si>
    <t>6313670350</t>
  </si>
  <si>
    <t>Kamenná vlna hrúbka 40mm</t>
  </si>
  <si>
    <t>76</t>
  </si>
  <si>
    <t>713122111</t>
  </si>
  <si>
    <t>Montáž tepelnej izolácie podláh polystyrénom, kladeným voľne v jednej vrstve</t>
  </si>
  <si>
    <t>77</t>
  </si>
  <si>
    <t>2837650300pc</t>
  </si>
  <si>
    <t>Extrudovaný polystyrén - XPS hrúbka 150mm</t>
  </si>
  <si>
    <t>78</t>
  </si>
  <si>
    <t>713142255</t>
  </si>
  <si>
    <t>Montáž TI striech plochých do 10° polystyrénom, rozloženej v dvoch vrstvách, prikotvením</t>
  </si>
  <si>
    <t>79</t>
  </si>
  <si>
    <t>2837653442</t>
  </si>
  <si>
    <t>EPS Roof 150S penový polystyrén, vrátane spádových klinov</t>
  </si>
  <si>
    <t>80</t>
  </si>
  <si>
    <t>998713202</t>
  </si>
  <si>
    <t>Presun hmôt pre izolácie tepelné v objektoch výšky nad 6 m do 12 m</t>
  </si>
  <si>
    <t>81</t>
  </si>
  <si>
    <t>763138313pp</t>
  </si>
  <si>
    <t>Sádrokartónový podhľad</t>
  </si>
  <si>
    <t>82</t>
  </si>
  <si>
    <t>998763403</t>
  </si>
  <si>
    <t>Presun hmôt pre sádrokartónové konštrukcie v stavbách(objektoch )výšky od 7 do 24 m</t>
  </si>
  <si>
    <t>83</t>
  </si>
  <si>
    <t>764352427</t>
  </si>
  <si>
    <t>Žľaby z pozinkovaného farbeného PZf plechu, pododkvapové polkruhové r.š. 330 mm</t>
  </si>
  <si>
    <t>m</t>
  </si>
  <si>
    <t>84</t>
  </si>
  <si>
    <t>764430460</t>
  </si>
  <si>
    <t>Oplechovanie muriva a atík z pozinkovaného farbeného PZf plechu, vrátane rohov r.š. 750 mm</t>
  </si>
  <si>
    <t>85</t>
  </si>
  <si>
    <t>764454454</t>
  </si>
  <si>
    <t>Zvodové rúry z pozinkovaného farbeného PZf plechu, kruhové priemer 120 mm</t>
  </si>
  <si>
    <t>86</t>
  </si>
  <si>
    <t>998764202</t>
  </si>
  <si>
    <t>Presun hmôt pre konštrukcie klampiarske v objektoch výšky nad 6 do 12 m</t>
  </si>
  <si>
    <t>87</t>
  </si>
  <si>
    <t>766_D6</t>
  </si>
  <si>
    <t>Dodávka a montáž dverí jednokrídlových 3/4 preskl. vrátane zárubne a kovania, pol, D6 v zmysle PD</t>
  </si>
  <si>
    <t>88</t>
  </si>
  <si>
    <t>766_D6P</t>
  </si>
  <si>
    <t>Dodávka a montáž dverí jednokrídlových 3/4 preskl., EI 30/D3-C, vrátane zárubne a kovania pol. D6P v zmysle PD</t>
  </si>
  <si>
    <t>89</t>
  </si>
  <si>
    <t>766_D7</t>
  </si>
  <si>
    <t>Dodávka a montáž dverí jednokrídlových plných, vrátane zárubne a kovania pol. D7 v zmysle PD</t>
  </si>
  <si>
    <t>90</t>
  </si>
  <si>
    <t>766_D8</t>
  </si>
  <si>
    <t>Dodávka a montáž dverí jednokrídlových plných, vrátane zárubne a kovania pol. D8 v zmysle PD</t>
  </si>
  <si>
    <t>91</t>
  </si>
  <si>
    <t>766_D8P</t>
  </si>
  <si>
    <t>Dodávka a montáž dverí jednokrídlových plných, EI 30/D3-C, vrátane zárubne a kovania pol. D8P v zmysle PD</t>
  </si>
  <si>
    <t>92</t>
  </si>
  <si>
    <t>766_D8P2</t>
  </si>
  <si>
    <t>Dodávka a montáž dverí jednokrídlových plných, EW 30/D3-C, vrátane zárubne a kovania pol. D8P2 v zmysle PD</t>
  </si>
  <si>
    <t>93</t>
  </si>
  <si>
    <t>766_D9P</t>
  </si>
  <si>
    <t>Dodávka a montáž dverí dvojkrídových 3/4 preskl., EI 30/D3-C, vrátane zárubne a kovania pol. D9P v zmysle PD</t>
  </si>
  <si>
    <t>94</t>
  </si>
  <si>
    <t>766_D10</t>
  </si>
  <si>
    <t>Dodávka a montáž dverí jednokrídlových plných , vrátane zárubne a kovania pol. D10 v zmysle PD</t>
  </si>
  <si>
    <t>95</t>
  </si>
  <si>
    <t>766_D12</t>
  </si>
  <si>
    <t>Dodávka a montáž dverí jednokrídlových 3/4 preskl. , vrátane zárubne a kovania pol. D12 v zmysle PD</t>
  </si>
  <si>
    <t>96</t>
  </si>
  <si>
    <t>766_D13</t>
  </si>
  <si>
    <t>Dodávka a montáž dverí jednokrídlových celopresklených , vrátane zárubne a kovania pol. D13 v zmysle PD</t>
  </si>
  <si>
    <t>97</t>
  </si>
  <si>
    <t>998766202</t>
  </si>
  <si>
    <t>Presun hmot pre konštrukcie stolárske v objektoch výšky nad 6 do 12 m</t>
  </si>
  <si>
    <t>98</t>
  </si>
  <si>
    <t>767_D2</t>
  </si>
  <si>
    <t>Dodávka a montáž hliníkových dverí s dvojsklom  pol. D2 v zmysle PD</t>
  </si>
  <si>
    <t>99</t>
  </si>
  <si>
    <t>767_D2_</t>
  </si>
  <si>
    <t>100</t>
  </si>
  <si>
    <t>767o1</t>
  </si>
  <si>
    <t>Dodávka a montáž hliníkového okna s trojsklom vrátane parapetov pol.1 v zmysle PD</t>
  </si>
  <si>
    <t>101</t>
  </si>
  <si>
    <t>767o2</t>
  </si>
  <si>
    <t>Dodávka a montáž hliníkového okna s trojsklom vrátane parapetov pol.2 v zmysle PD</t>
  </si>
  <si>
    <t>102</t>
  </si>
  <si>
    <t>767o3</t>
  </si>
  <si>
    <t>Dodávka a montáž hliníkového okna s trojsklom vrátane parapetov pol.3 v zmysle PD</t>
  </si>
  <si>
    <t>103</t>
  </si>
  <si>
    <t>767o4</t>
  </si>
  <si>
    <t>Dodávka a montáž hliníkového okna s trojsklom vrátane parapetov pol.4 v zmysle PD</t>
  </si>
  <si>
    <t>104</t>
  </si>
  <si>
    <t>767o5</t>
  </si>
  <si>
    <t>Dodávka a montáž hliníkového okna s trojsklom vrátane parapetov pol.5 v zmysle PD</t>
  </si>
  <si>
    <t>105</t>
  </si>
  <si>
    <t>767o6</t>
  </si>
  <si>
    <t>Dodávka a montáž hliníkového okna s trojsklom vrátane parapetov pol.6 v zmysle PD</t>
  </si>
  <si>
    <t>106</t>
  </si>
  <si>
    <t>767o7</t>
  </si>
  <si>
    <t>Dodávka a montáž hliníkového okna s trojsklom vrátane parapetov pol.7 v zmysle PD</t>
  </si>
  <si>
    <t>107</t>
  </si>
  <si>
    <t>767o8</t>
  </si>
  <si>
    <t>Dodávka a montáž hliníkového okna s trojsklom vrátane parapetov pol.8 v zmysle PD</t>
  </si>
  <si>
    <t>108</t>
  </si>
  <si>
    <t>767o9</t>
  </si>
  <si>
    <t>Dodávka a montáž hliníkového okna s trojsklom vrátane parapetov pol.9 v zmysle PD</t>
  </si>
  <si>
    <t>109</t>
  </si>
  <si>
    <t>767o10</t>
  </si>
  <si>
    <t>Dodávka a montáž hliníkového okna s trojsklom vrátane parapetov pol.10 v zmysle PD</t>
  </si>
  <si>
    <t>110</t>
  </si>
  <si>
    <t>767o11</t>
  </si>
  <si>
    <t>Dodávka a montáž hliníkového okna s trojsklom vrátane parapetov pol.11 v zmysle PD</t>
  </si>
  <si>
    <t>111</t>
  </si>
  <si>
    <t>767o12</t>
  </si>
  <si>
    <t>Dodávka a montáž hliníkového okna s trojsklom vrátane parapetov pol.12 v zmysle PD</t>
  </si>
  <si>
    <t>112</t>
  </si>
  <si>
    <t>767o13</t>
  </si>
  <si>
    <t>Dodávka a montáž hliníkového okna s trojsklom vrátane parapetov pol.13 v zmysle PD</t>
  </si>
  <si>
    <t>113</t>
  </si>
  <si>
    <t>767o14</t>
  </si>
  <si>
    <t>Dodávka a montáž hliníkového okna s trojsklom vrátane parapetov pol.14 v zmysle PD</t>
  </si>
  <si>
    <t>114</t>
  </si>
  <si>
    <t>767o15</t>
  </si>
  <si>
    <t>Dodávka a montáž hliníkového okna s trojsklom vrátane parapetov pol.15 v zmysle PD</t>
  </si>
  <si>
    <t>115</t>
  </si>
  <si>
    <t>767o16</t>
  </si>
  <si>
    <t>Dodávka a montáž hliníkového okna s trojsklom vrátane parapetov pol.16 v zmysle PD</t>
  </si>
  <si>
    <t>116</t>
  </si>
  <si>
    <t>767o17</t>
  </si>
  <si>
    <t>Dodávka a montáž hliníkového okna s trojsklom vrátane parapetov pol.17 v zmysle PD</t>
  </si>
  <si>
    <t>117</t>
  </si>
  <si>
    <t>767o18</t>
  </si>
  <si>
    <t>Dodávka a montáž hliníkového okna s trojsklom vrátane parapetov pol.18 v zmysle PD</t>
  </si>
  <si>
    <t>118</t>
  </si>
  <si>
    <t>767zsA1</t>
  </si>
  <si>
    <t>Dodávka a montáž hliníkovej zasklenej steny s trojsklom s dverami pol. ZS-A1 v zmysle PD</t>
  </si>
  <si>
    <t>119</t>
  </si>
  <si>
    <t>767zsA2</t>
  </si>
  <si>
    <t>Dodávka a montáž hliníkovej zasklenej steny s trojsklom s dverami  pol. ZS-A2 v zmysle PD</t>
  </si>
  <si>
    <t>120</t>
  </si>
  <si>
    <t>767zsB</t>
  </si>
  <si>
    <t>Dodávka a montáž hliníkovej zasklenej steny s trojsklom s dverami a oknom pol. ZS-B v zmysle PD</t>
  </si>
  <si>
    <t>121</t>
  </si>
  <si>
    <t>767zsC</t>
  </si>
  <si>
    <t>Dodávka a montáž hliníkovej zasklenej steny s trojsklom s dverami a oknom pol. ZS-C v zmysle PD</t>
  </si>
  <si>
    <t>122</t>
  </si>
  <si>
    <t>767zsD</t>
  </si>
  <si>
    <t>Dodávka a montáž hliníkovej zasklenej steny s trojsklom s dverami  pol. ZS-D v zmysle PD</t>
  </si>
  <si>
    <t>123</t>
  </si>
  <si>
    <t>767zsE1</t>
  </si>
  <si>
    <t>124</t>
  </si>
  <si>
    <t>767zsE2</t>
  </si>
  <si>
    <t>125</t>
  </si>
  <si>
    <t>767zsF</t>
  </si>
  <si>
    <t>Dodávka a montáž hliníkovej zasklenej steny s trojsklom s dverami  pol. ZS-F v zmysle PD</t>
  </si>
  <si>
    <t>126</t>
  </si>
  <si>
    <t>767zsG</t>
  </si>
  <si>
    <t>Dodávka a montáž hliníkovej zasklenej steny s trojsklom s dverami  pol. ZS-G v zmysle PD</t>
  </si>
  <si>
    <t>127</t>
  </si>
  <si>
    <t>767pc01</t>
  </si>
  <si>
    <t>Dodávka a montáž exteriérového oceľového schodiska vrátane zábradlia a náterov</t>
  </si>
  <si>
    <t>128</t>
  </si>
  <si>
    <t>767pc02</t>
  </si>
  <si>
    <t>Dodávka a montáž antikorového schodiskového zábradlia ( pôdorysný rozmer )</t>
  </si>
  <si>
    <t>129</t>
  </si>
  <si>
    <t>767pc03</t>
  </si>
  <si>
    <t>Dodávka a montáž antikorového schodiskového madla ( pôdorysný rozmer )</t>
  </si>
  <si>
    <t>130</t>
  </si>
  <si>
    <t>767pc04</t>
  </si>
  <si>
    <t>Dodávka a montáž antikorového exteriérového zábradlia</t>
  </si>
  <si>
    <t>131</t>
  </si>
  <si>
    <t>767pc05</t>
  </si>
  <si>
    <t>Dodávka a montáž exteriérových žaluzií</t>
  </si>
  <si>
    <t>132</t>
  </si>
  <si>
    <t>767pc06</t>
  </si>
  <si>
    <t>Dodávka a montáž striešky nad vstup</t>
  </si>
  <si>
    <t>133</t>
  </si>
  <si>
    <t>767pc07</t>
  </si>
  <si>
    <t>Dodávka a montáž čistiacej rohože</t>
  </si>
  <si>
    <t>134</t>
  </si>
  <si>
    <t>998767202</t>
  </si>
  <si>
    <t>Presun hmôt pre kovové stavebné doplnkové konštrukcie v objektoch výšky nad 6 do 12 m</t>
  </si>
  <si>
    <t>135</t>
  </si>
  <si>
    <t>771541115pc</t>
  </si>
  <si>
    <t>Montáž podláh z dlaždíc kladených do tmelu veľ. 300 x 300 mm, vrátane soklíkov</t>
  </si>
  <si>
    <t>136</t>
  </si>
  <si>
    <t>5978651460</t>
  </si>
  <si>
    <t>Dlažba Gress</t>
  </si>
  <si>
    <t>137</t>
  </si>
  <si>
    <t>5978651460pc1</t>
  </si>
  <si>
    <t>Dlažba Gress na schodisko vrátane soklíkov</t>
  </si>
  <si>
    <t>138</t>
  </si>
  <si>
    <t>5978651460.1</t>
  </si>
  <si>
    <t>Dlažba protišmyková</t>
  </si>
  <si>
    <t>139</t>
  </si>
  <si>
    <t>998771202</t>
  </si>
  <si>
    <t>Presun hmôt pre podlahy z dlaždíc v objektoch výšky nad 6 do 12 m</t>
  </si>
  <si>
    <t>140</t>
  </si>
  <si>
    <t>776521100pc</t>
  </si>
  <si>
    <t>141</t>
  </si>
  <si>
    <t>2841291550</t>
  </si>
  <si>
    <t>PVC podlahovina, vrátane soklíkov</t>
  </si>
  <si>
    <t>142</t>
  </si>
  <si>
    <t>2841291550.1</t>
  </si>
  <si>
    <t>Vinylová podlahovina, vrátane soklíkov</t>
  </si>
  <si>
    <t>143</t>
  </si>
  <si>
    <t>776572100pp</t>
  </si>
  <si>
    <t>Položenie povlakových podláh textilných vrátane soklíkov</t>
  </si>
  <si>
    <t>144</t>
  </si>
  <si>
    <t>6970005220pp</t>
  </si>
  <si>
    <t>145</t>
  </si>
  <si>
    <t>998776202</t>
  </si>
  <si>
    <t>Presun hmôt pre podlahy povlakové v objektoch výšky nad 6 do 12 m</t>
  </si>
  <si>
    <t>146</t>
  </si>
  <si>
    <t>781445018pc</t>
  </si>
  <si>
    <t>Montáž obkladov vnútor. stien z obkladačiek kladených do tmelu vrátane líšt</t>
  </si>
  <si>
    <t>147</t>
  </si>
  <si>
    <t>5976574000</t>
  </si>
  <si>
    <t>148</t>
  </si>
  <si>
    <t>998781202</t>
  </si>
  <si>
    <t>Presun hmôt pre obklady keramické v objektoch výšky nad 6 do 12 m</t>
  </si>
  <si>
    <t>149</t>
  </si>
  <si>
    <t>784453362pc</t>
  </si>
  <si>
    <t>Maľby z maliarskych zmesí Primalex</t>
  </si>
  <si>
    <t>150</t>
  </si>
  <si>
    <t>33003pc</t>
  </si>
  <si>
    <t>Dodávka a montáž šikmej schodiskovej plošiny</t>
  </si>
  <si>
    <t>kpl</t>
  </si>
  <si>
    <t>VP - Práce naviac</t>
  </si>
  <si>
    <t>PN</t>
  </si>
  <si>
    <t>2 - Zdravotechnika</t>
  </si>
  <si>
    <t xml:space="preserve">    721 - Zdravotech. vnútorná kanalizácia</t>
  </si>
  <si>
    <t xml:space="preserve">    722 - Zdravotechnika - vnútorný vodovod</t>
  </si>
  <si>
    <t xml:space="preserve">    724 - Zdravotechnika - strojné vybavenie</t>
  </si>
  <si>
    <t xml:space="preserve">    725 - Zdravotechnika - zariaď. predmety</t>
  </si>
  <si>
    <t xml:space="preserve">    732 - Ústredné kúrenie, strojovne</t>
  </si>
  <si>
    <t>Mimostaven. doprava</t>
  </si>
  <si>
    <t>Klimatické vplyvy</t>
  </si>
  <si>
    <t>713482111</t>
  </si>
  <si>
    <t>Montáž trubíc z PE, hr.do 10 mm,vnút.priemer do 38 mm</t>
  </si>
  <si>
    <t>2837741537</t>
  </si>
  <si>
    <t>Tubolit DG 20 x 13 izolácia-trubica AZ FLEX Armacell</t>
  </si>
  <si>
    <t>2837741550</t>
  </si>
  <si>
    <t>Tubolit DG 25 x 13 izolácia-trubica AZ FLEX Armacell</t>
  </si>
  <si>
    <t>2837741553</t>
  </si>
  <si>
    <t>Tubolit DG 28 x 13 izolácia-trubica AZ FLEX Armacell</t>
  </si>
  <si>
    <t>2837741563</t>
  </si>
  <si>
    <t>Tubolit DG 32 x 13 izolácia-trubica AZ FLEX Armacell</t>
  </si>
  <si>
    <t>2837741576</t>
  </si>
  <si>
    <t>Tubolit DG 40 x 13 izolácia-trubica AZ FLEX Armacell</t>
  </si>
  <si>
    <t>713482112</t>
  </si>
  <si>
    <t>Montáž trubíc z PE, hr.do 10 mm,vnút.priemer 39-70 mm</t>
  </si>
  <si>
    <t>2837741597</t>
  </si>
  <si>
    <t>Tubolit DG 54 x 13 izolácia-trubica AZ FLEX Armacell</t>
  </si>
  <si>
    <t>2837741610</t>
  </si>
  <si>
    <t>Tubolit DG 64 x 13 izolácia-trubica AZ FLEX Armacell</t>
  </si>
  <si>
    <t>713482121</t>
  </si>
  <si>
    <t>Montáž trubíc z PE,hr.15-20 mm,vnút.priemer do 38</t>
  </si>
  <si>
    <t>2837741542</t>
  </si>
  <si>
    <t>Tubolit DG 22 x 20 izolácia-trubica AZ FLEX Armacell</t>
  </si>
  <si>
    <t>2837741555</t>
  </si>
  <si>
    <t>Tubolit DG 28 x 20 izolácia-trubica AZ FLEX Armacell</t>
  </si>
  <si>
    <t>713482131</t>
  </si>
  <si>
    <t>Montáž trubíc z PE, hr.30 mm,vnút.priemer do 38 mm</t>
  </si>
  <si>
    <t>2837741571</t>
  </si>
  <si>
    <t>Tubolit DG 35 x 30 izolácia-trubica AZ FLEX Armacell</t>
  </si>
  <si>
    <t>2837741583</t>
  </si>
  <si>
    <t>Tubolit DG 42 x 30 izolácia-trubica AZ FLEX Armacell</t>
  </si>
  <si>
    <t>6314152520a</t>
  </si>
  <si>
    <t>Izolácia kolien, prechod, tvaroviek a armatúr</t>
  </si>
  <si>
    <t>998713201</t>
  </si>
  <si>
    <t>Presun hmôt pre izolácie tepelné v objektoch výšky do 6 m</t>
  </si>
  <si>
    <t>721171107</t>
  </si>
  <si>
    <t>Potrubie z PVC - U odpadové ležaté hrdlové D 75x1, 8</t>
  </si>
  <si>
    <t>721171109</t>
  </si>
  <si>
    <t>Potrubie z novodurových rúr TPD 5-177-67 odpadové hrdlové D 110x2,2</t>
  </si>
  <si>
    <t>721171111</t>
  </si>
  <si>
    <t>Potrubie z novodurových rúr TPD 5-177-67 odpadové hrdlové D 140x2,8</t>
  </si>
  <si>
    <t>721171112</t>
  </si>
  <si>
    <t>Potrubie z novodurových rúr TPD 5-177-67 odpadové hrdlové D 160x3,9</t>
  </si>
  <si>
    <t>721173205</t>
  </si>
  <si>
    <t>Potrubie z novodurových rúr TPD 5-177-67 pripájacie D 50x1,8</t>
  </si>
  <si>
    <t>721173206</t>
  </si>
  <si>
    <t>Potrubie z novodurových rúr TPD 5-177-67 pripájacie D 63x1,8</t>
  </si>
  <si>
    <t>721194105</t>
  </si>
  <si>
    <t>Zriadenie prípojky na potrubí vyvedenie a upevnenie odpadových výpustiek D 50x1,8</t>
  </si>
  <si>
    <t>721194106</t>
  </si>
  <si>
    <t>Zriadenie prípojky na potrubí vyvedenie a upevnenie odpadových výpustiek D 63x1,8</t>
  </si>
  <si>
    <t>721194107</t>
  </si>
  <si>
    <t>Zriadenie prípojky na potrubí vyvedenie a upevnenie odpadových výpustiek D 75x1, 9</t>
  </si>
  <si>
    <t>721194109</t>
  </si>
  <si>
    <t>Zriadenie prípojky na potrubí vyvedenie a upevnenie odpadových výpustiek D 110x2,3</t>
  </si>
  <si>
    <t>721274103</t>
  </si>
  <si>
    <t>Ventilačné hlavice strešná - plastové DN 100 HUL 810</t>
  </si>
  <si>
    <t>721274103a</t>
  </si>
  <si>
    <t>Montáž výrobkov HL</t>
  </si>
  <si>
    <t>HL410</t>
  </si>
  <si>
    <t>Nástenná zápachová uzávierka DN40 pre práčku a umývačku, biela farba krytky HL410</t>
  </si>
  <si>
    <t>HL310NPr</t>
  </si>
  <si>
    <t>Podlah.vpust so zvislým odtok.DN50/75/110 s pevn.izolač.prírubou,s vtok.mriežk.z nerez.115x115mm a zápach.vlož.˝PRIMUS˝.Trieda zaťaž.K3(300kg).</t>
  </si>
  <si>
    <t>HL900N</t>
  </si>
  <si>
    <t>Privzdušňovací ventil zodpov.pre použitie v rozsahu teplôt -40°až +60°C  DN 50/75/110 HL900N</t>
  </si>
  <si>
    <t>HL62.1/1</t>
  </si>
  <si>
    <t>Strešný vpust DN110 s izolačným tanierom a ohrevom (10-30W/230V)</t>
  </si>
  <si>
    <t>721290111</t>
  </si>
  <si>
    <t>Ostatné - skúška tesnosti kanalizácie v objektoch vodou do DN 125</t>
  </si>
  <si>
    <t>721290112</t>
  </si>
  <si>
    <t>Ostatné - skúška tesnosti kanalizácie v objektoch vodou DN 150 alebo DN 200</t>
  </si>
  <si>
    <t>998721201</t>
  </si>
  <si>
    <t>Presun hmôt pre vnútornú kanalizáciu v objektoch výšky do 6 m</t>
  </si>
  <si>
    <t>722131214</t>
  </si>
  <si>
    <t xml:space="preserve">Potrubie z ušlachtilej ocele 1.4521, rúry Geberit Mapress d28x1,2mm </t>
  </si>
  <si>
    <t>722131217</t>
  </si>
  <si>
    <t xml:space="preserve">Potrubie z ušlachtilej ocele 1.4521, rúry Geberit Mapress d54x1,5mm </t>
  </si>
  <si>
    <t>722172602</t>
  </si>
  <si>
    <t>Potrubie z rúr REHAU, rúrka univerzálna RAUTITAN stabil D 20,0x2,9 v kotúčoch</t>
  </si>
  <si>
    <t>722172603</t>
  </si>
  <si>
    <t>Potrubie z rúr REHAU, rúrka univerzálna RAUTITAN stabil D 25,0x3,7 v kotúčoch</t>
  </si>
  <si>
    <t>722172611</t>
  </si>
  <si>
    <t>Potrubie z rúr REHAU, rúrka univerzálna RAUTITAN stabil D 32,0x4,7 v tyčiach</t>
  </si>
  <si>
    <t>722172612</t>
  </si>
  <si>
    <t>Potrubie z rúr REHAU, rúrka univerzálna RAUTITAN stabil D 40,0x6,0 v tyčiach</t>
  </si>
  <si>
    <t>722172633</t>
  </si>
  <si>
    <t>Potrubie z rúr REHAU, rúrka univerzálna RAUTITAN flex D 63,0x8,6 v tyčiach</t>
  </si>
  <si>
    <t>722190401</t>
  </si>
  <si>
    <t>Vyvedenie a upevnenie výpustky   DN 15</t>
  </si>
  <si>
    <t>722190403</t>
  </si>
  <si>
    <t>Vyvedenie a upevnenie výpustky DN 25</t>
  </si>
  <si>
    <t>722220111</t>
  </si>
  <si>
    <t>Montáž armatúry závitovej s jedným závitom,nástenka pre výtokový ventil G 1/2</t>
  </si>
  <si>
    <t>5511040200</t>
  </si>
  <si>
    <t>Ventil výtokový odvodný K 270 M 1/4"</t>
  </si>
  <si>
    <t>5517401570</t>
  </si>
  <si>
    <t>Armatúry a príslušenstvo     ventil vypúšťací KFE 1/2"</t>
  </si>
  <si>
    <t>3885000350</t>
  </si>
  <si>
    <t>Manometer 03388 0-4kPa</t>
  </si>
  <si>
    <t>722221015</t>
  </si>
  <si>
    <t>Montáž guľového kohúta závitového priameho pre vodu G 3/4</t>
  </si>
  <si>
    <t>2210002</t>
  </si>
  <si>
    <t>Guľový kohút DN20, PN16, pre pitnú vodu, 3vrt v guli, pákový ovládač zelený, z DR mosadze, vnútorný x vnútorný závit</t>
  </si>
  <si>
    <t>722221020</t>
  </si>
  <si>
    <t>Montáž guľového kohúta závitového priameho pre vodu G 1</t>
  </si>
  <si>
    <t>2210003</t>
  </si>
  <si>
    <t>Guľový kohút DN25, PN16, pre pitnú vodu, 3vrt v guli, pákový ovládač zelený, z DR mosadze, vnútorný x vnútorný závit</t>
  </si>
  <si>
    <t>722221025</t>
  </si>
  <si>
    <t>Montáž guľového kohúta závitového priameho pre vodu G 5/4</t>
  </si>
  <si>
    <t>2210004</t>
  </si>
  <si>
    <t>Guľový kohút DN32, PN16, pre pitnú vodu, 3vrt v guli, pákový ovládač zelený, z DR mosadze, vnútorný x vnútorný závit</t>
  </si>
  <si>
    <t>722221035</t>
  </si>
  <si>
    <t>Montáž guľového kohúta závitového priameho pre vodu G 2</t>
  </si>
  <si>
    <t>2210006</t>
  </si>
  <si>
    <t>Guľový kohút DN50, PN16, pre pitnú vodu, 3vrt v guli, pákový ovládač zelený, z DR mosadze, vnútorný x vnútorný závit</t>
  </si>
  <si>
    <t>722221060</t>
  </si>
  <si>
    <t>Montáž guľového kohúta závitového priameho pre vodu s vypúšťaním G 1/2</t>
  </si>
  <si>
    <t>5511130110</t>
  </si>
  <si>
    <t>Vypúšťací guľový ventil, 1/2” komplet GIACOMINI</t>
  </si>
  <si>
    <t>722221180</t>
  </si>
  <si>
    <t>Montáž poistného ventilu závitového pre vodu G 1</t>
  </si>
  <si>
    <t>5511130340</t>
  </si>
  <si>
    <t>Poistný ventil, 1”x6 bar, GIACOMINI</t>
  </si>
  <si>
    <t>722221190</t>
  </si>
  <si>
    <t>Montáž tlakového redukčného závitového ventilu bez manometru G 1/2</t>
  </si>
  <si>
    <t>2401700</t>
  </si>
  <si>
    <t>Ventil DN15LF STRÖMAX 4017 MW, šikmý, vyvažovací, s merac. clonou pre meranie tlakovej diferencie, IGxIG</t>
  </si>
  <si>
    <t>722221280</t>
  </si>
  <si>
    <t>Montáž spätného ventilu závitového G 5/4</t>
  </si>
  <si>
    <t>1262214</t>
  </si>
  <si>
    <t>Ventil spätný pružinový DN32, teleso z mosadze, NBR tesnenie</t>
  </si>
  <si>
    <t>722221290</t>
  </si>
  <si>
    <t>Montáž spätného ventilu závitového G 2</t>
  </si>
  <si>
    <t>1262216</t>
  </si>
  <si>
    <t>Ventil  spätný pružinový DN 50, teleso z mosadze, NBR tesnenie</t>
  </si>
  <si>
    <t>722250005</t>
  </si>
  <si>
    <t>Montáž hydrantového systému s tvarovo stálou hadicou D 25</t>
  </si>
  <si>
    <t>súb.</t>
  </si>
  <si>
    <t>4493202990</t>
  </si>
  <si>
    <t>Hydrantový systém s tvarovo stálou hadicou D 25 PH - PLUS - 30 bm. Skriňa 710x710x245; plné dvierka; prúdnica ekv.10 PHHP</t>
  </si>
  <si>
    <t>722290226</t>
  </si>
  <si>
    <t>Tlaková skúška vodovodného potrubia závitového do DN 50</t>
  </si>
  <si>
    <t>722290234</t>
  </si>
  <si>
    <t>Prepláchnutie a dezinfekcia vodovodného potrubia do DN 80</t>
  </si>
  <si>
    <t>998722201</t>
  </si>
  <si>
    <t>Presun hmôt pre vnútorný vodovod v objektoch výšky do 6 m</t>
  </si>
  <si>
    <t>724399101</t>
  </si>
  <si>
    <t>Montáž úpavovne TÚV typ 01</t>
  </si>
  <si>
    <t>sub</t>
  </si>
  <si>
    <t>4360001125a</t>
  </si>
  <si>
    <t>Úprava vody  EZV 50</t>
  </si>
  <si>
    <t>998724201</t>
  </si>
  <si>
    <t>Presun hmôt pre strojné vybavenie v objektoch výšky do 6 m</t>
  </si>
  <si>
    <t>725119305</t>
  </si>
  <si>
    <t>Montáž záchodovej misy kombinovanej</t>
  </si>
  <si>
    <t>6420131770</t>
  </si>
  <si>
    <t>Sanitárna keramika  JIKA  DINO zavesne WC 2137.0 bahama</t>
  </si>
  <si>
    <t>6420141320a1</t>
  </si>
  <si>
    <t>Klozet závesný detský biely</t>
  </si>
  <si>
    <t>725119306</t>
  </si>
  <si>
    <t>Montáž zariadenia záchoda, príplatok za použitie silikónového tmelu</t>
  </si>
  <si>
    <t>725119701</t>
  </si>
  <si>
    <t>Montáž predstenového systému záchodov do masívnej murovanej konštrukcie (napr.GEBERIT, AlcaPlast)</t>
  </si>
  <si>
    <t>5513005457</t>
  </si>
  <si>
    <t>Duofix pre WC s variabilnou výškou UP320 1.138x 187x 452  obj.č. 111.396.00.5   GEBERIT</t>
  </si>
  <si>
    <t>725219201</t>
  </si>
  <si>
    <t>Montáž umývadla bez výtokovej armatúry z bieleho diturvitu so zápachovou uzávierkou na konzoly</t>
  </si>
  <si>
    <t>6420135210</t>
  </si>
  <si>
    <t>Umývadlo CUBITO-55 biela, obj.č.8104220001041</t>
  </si>
  <si>
    <t>725329103</t>
  </si>
  <si>
    <t>Montáž kuchynských drezov dvojitých, s dvoma drezmi, alebo okapovým drezom s rozmerom 1110 x 510, bez výtok. armatúr</t>
  </si>
  <si>
    <t>5523152500</t>
  </si>
  <si>
    <t>Kuchynský drez Alveus do dosky ELEGANT 70 nerez dekor 1110x510-190,2xQ +.sifón</t>
  </si>
  <si>
    <t>725333360</t>
  </si>
  <si>
    <t xml:space="preserve">Montáž výlevky keramickej voľne stojacej bez výtokovej armatúry </t>
  </si>
  <si>
    <t>6420144360</t>
  </si>
  <si>
    <t>Výlevka MIRA biela, obj.č.8510460000001</t>
  </si>
  <si>
    <t>725819401</t>
  </si>
  <si>
    <t>Montáž ventilu rohového s pripojovacou rúrkou G 1/2</t>
  </si>
  <si>
    <t>5517534500</t>
  </si>
  <si>
    <t>Rohový guľový ventil EKO, chróm  1/2"-1/2", kod  1482120,  VALVEX</t>
  </si>
  <si>
    <t>725829206</t>
  </si>
  <si>
    <t>Montáž batérie umývadlovej a drezovej stojankovej s mechanickým ovládaním odpadového ventilu</t>
  </si>
  <si>
    <t>5514360800</t>
  </si>
  <si>
    <t>Umývadlová batéria sodtokovou súpravou</t>
  </si>
  <si>
    <t>5513006570</t>
  </si>
  <si>
    <t>Drezová batéria stojacia TIGO, obj.č.3511810040001</t>
  </si>
  <si>
    <t>5513006570a1</t>
  </si>
  <si>
    <t>Zmiešavač vody DN20</t>
  </si>
  <si>
    <t>725839225a</t>
  </si>
  <si>
    <t>Montáž nástennej batérie k výlevke</t>
  </si>
  <si>
    <t>5513006110a</t>
  </si>
  <si>
    <t xml:space="preserve">Nástenná batéria k výlevke </t>
  </si>
  <si>
    <t>725989101</t>
  </si>
  <si>
    <t>Montáž dvierok kovových lakovaných</t>
  </si>
  <si>
    <t>5516757400</t>
  </si>
  <si>
    <t>Dvierka krycie 30x30 cm nerezové</t>
  </si>
  <si>
    <t>998725201</t>
  </si>
  <si>
    <t>Presun hmôt pre zariaďovacie predmety v objektoch výšky do 6 m</t>
  </si>
  <si>
    <t>732491005</t>
  </si>
  <si>
    <t>Montáž cirkulačného čerpadla DN 20 rozpon 110 mm výtlak do 1,4 m</t>
  </si>
  <si>
    <t>4268157260</t>
  </si>
  <si>
    <t>Cirkulačné čerpadlo GRUNDFOS COMFORT UP 20-14 BXUT 110 1x230V 50Hz</t>
  </si>
  <si>
    <t>998732201</t>
  </si>
  <si>
    <t>Presun hmôt pre strojovne v objektoch výšky do 6 m</t>
  </si>
  <si>
    <t>3 - Vzduchotechnika</t>
  </si>
  <si>
    <t xml:space="preserve">    769 - Montáž vzduchotechnických zariadení</t>
  </si>
  <si>
    <t>769011430</t>
  </si>
  <si>
    <t>Montáž radiálneho ventilátora plastového do kruhového potrubia veľkosť: 160</t>
  </si>
  <si>
    <t>4290013417</t>
  </si>
  <si>
    <t>TD 160/100 N SILENT dvojotáčkový ventilátor ELEKTRODESIGN</t>
  </si>
  <si>
    <t>769011445</t>
  </si>
  <si>
    <t>Montáž radiálneho ventilátora plastového do kruhového potrubia veľkosť: 315</t>
  </si>
  <si>
    <t>4290013421</t>
  </si>
  <si>
    <t>TD 350/125 dvojotáčkový ventilátor ELEKTRODESIGN</t>
  </si>
  <si>
    <t>769021000a</t>
  </si>
  <si>
    <t>Montáž spiro potrubia do DN 100 vrátane tvaroviek</t>
  </si>
  <si>
    <t>4290035026</t>
  </si>
  <si>
    <t>Spiro potrubie L=1000 mm DN 100</t>
  </si>
  <si>
    <t>769021003a</t>
  </si>
  <si>
    <t>Montáž spiro potrubia DN 125-140 vrátane tvaroviek</t>
  </si>
  <si>
    <t>4290035027</t>
  </si>
  <si>
    <t>Spiro potrubie L=1000 mm DN 125</t>
  </si>
  <si>
    <t>769021006a</t>
  </si>
  <si>
    <t>Montáž spiro potrubia DN 160-180 vrátane tvaroviek</t>
  </si>
  <si>
    <t>4290035029</t>
  </si>
  <si>
    <t>Spiro potrubie L=1000 mm DN 160</t>
  </si>
  <si>
    <t>769021040</t>
  </si>
  <si>
    <t>Montáž štvorhranného potrubia tesnosti I dĺžky 1000 mm do obvodu 1800 mm</t>
  </si>
  <si>
    <t>4290035488</t>
  </si>
  <si>
    <t>Štvorhranné potrubie rovná rúra (L= 1000 mm)  1800 (kc.RI L1000OB1800)</t>
  </si>
  <si>
    <t>769021049</t>
  </si>
  <si>
    <t>Montáž štvorhranného potrubia tesnosti I dĺžky 1000 mm do obvodu 2840 mm</t>
  </si>
  <si>
    <t>4290035491</t>
  </si>
  <si>
    <t>Štvorhranné potrubie rovná rúra (L= 1000 mm)  2840 (kc.RI L1000OB2840)</t>
  </si>
  <si>
    <t>769021133</t>
  </si>
  <si>
    <t xml:space="preserve">Montáž hygienickej ohybnej Al hadice priemeru 102 mm </t>
  </si>
  <si>
    <t>4290027599</t>
  </si>
  <si>
    <t>ALUFLEX HYGIENIC 102 hygienická ohybná Al hadica ELEKTRODESIGN</t>
  </si>
  <si>
    <t>769021253</t>
  </si>
  <si>
    <t>Montáž tvarovky do štvorhranného potrubia do obvodu 1800 mm</t>
  </si>
  <si>
    <t>4290035018</t>
  </si>
  <si>
    <t>Štvorhranné potrubie tvarovka 1800</t>
  </si>
  <si>
    <t>769021262</t>
  </si>
  <si>
    <t>Montáž tvarovky do štvorhranného potrubia do obvodu 2840 mm</t>
  </si>
  <si>
    <t>4290035021</t>
  </si>
  <si>
    <t>Štvorhranné potrubie tvarovka 2840</t>
  </si>
  <si>
    <t>769021472</t>
  </si>
  <si>
    <t>Montáž výfukového kusu priameho DN 80-140</t>
  </si>
  <si>
    <t>4290035434</t>
  </si>
  <si>
    <t>Výfukový kus priamy DN 125</t>
  </si>
  <si>
    <t>769021481</t>
  </si>
  <si>
    <t>Montáž výfukového kusu priameho DN 355-500</t>
  </si>
  <si>
    <t>4290035447</t>
  </si>
  <si>
    <t>Výfukový kus priamy DN 500</t>
  </si>
  <si>
    <t>769021565</t>
  </si>
  <si>
    <t xml:space="preserve">Montáž pružnej manžety pre potrubné ventilátory do priemeru 315 mm </t>
  </si>
  <si>
    <t>4290021427</t>
  </si>
  <si>
    <t>KAA 100 pružná spojka so sponou ELEKTRODESIGN</t>
  </si>
  <si>
    <t>4290021429</t>
  </si>
  <si>
    <t>KAA 125 pružná spojka so sponou ELEKTRODESIGN</t>
  </si>
  <si>
    <t>769025069</t>
  </si>
  <si>
    <t>Montáž tlmiča hluku pre kruhové potrubie priemeru 315-355 mm</t>
  </si>
  <si>
    <t>4290021989</t>
  </si>
  <si>
    <t>MAA 315/600 tlmič hluku pre kruhové potrubie ELEKTRODESIGN</t>
  </si>
  <si>
    <t>769025204</t>
  </si>
  <si>
    <t>Montáž regulačnej klapky kruhovej DN 225-315</t>
  </si>
  <si>
    <t>4290035208</t>
  </si>
  <si>
    <t>Regulačná klapka DN 250</t>
  </si>
  <si>
    <t>4290035209</t>
  </si>
  <si>
    <t>Regulačná klapka DN 280</t>
  </si>
  <si>
    <t>769025270</t>
  </si>
  <si>
    <t xml:space="preserve">Montáž spätnej klapky do kruhového potrubia priemeru 100-150 mm </t>
  </si>
  <si>
    <t>4290020127</t>
  </si>
  <si>
    <t>RSK 100 spätná klapka ELEKTRODESIGN</t>
  </si>
  <si>
    <t>4290020129</t>
  </si>
  <si>
    <t>RSK 125 spätná klapka ELEKTRODESIGN</t>
  </si>
  <si>
    <t>769025381</t>
  </si>
  <si>
    <t xml:space="preserve">Montáž protipožiarnej klapky prierezu 0.125-0.150 m2 </t>
  </si>
  <si>
    <t>4297011126</t>
  </si>
  <si>
    <t>Klapka požiarna PKTM III (P) TPM 075/09 prevedenie .83/.84 500x250 MANDIK</t>
  </si>
  <si>
    <t>769031099</t>
  </si>
  <si>
    <t>Montáž štrbinovej výustky dĺžky 600 mm</t>
  </si>
  <si>
    <t>4290039047</t>
  </si>
  <si>
    <t xml:space="preserve">Štrbinová výustka 15 biele lamely 600 RAL9010 </t>
  </si>
  <si>
    <t>769031108</t>
  </si>
  <si>
    <t>Montáž štrbinovej výustky dĺžky 1200 mm</t>
  </si>
  <si>
    <t>4290039045</t>
  </si>
  <si>
    <t xml:space="preserve">Štrbinová výustka 15 biele lamely 1200 RAL9010 </t>
  </si>
  <si>
    <t>769037024</t>
  </si>
  <si>
    <t xml:space="preserve">Montáž tanierového ventilu kovového priemeru 100 mm </t>
  </si>
  <si>
    <t>4290024527</t>
  </si>
  <si>
    <t>Priechodný stenový ventil KK 100 tanierový ventil kovový odvodný ELEKTRODESIGN</t>
  </si>
  <si>
    <t>769038012</t>
  </si>
  <si>
    <t>Montáž veľkého kuchynského digestora na stenu dĺžky 1800-2200 mm</t>
  </si>
  <si>
    <t>4290018729a1</t>
  </si>
  <si>
    <t>Rekuperačný digestor Atrea DINNER -TN, 1-modulový, 1500x1050mm</t>
  </si>
  <si>
    <t>769052045a</t>
  </si>
  <si>
    <t xml:space="preserve">Montáž rekuperačnej jednotky na podlahu </t>
  </si>
  <si>
    <t>4290018157a123</t>
  </si>
  <si>
    <t>Rekuperačná jednotka DUPLEX 1500 Multi Eco</t>
  </si>
  <si>
    <t>769071012a</t>
  </si>
  <si>
    <t>Montážny a spojovací materiál</t>
  </si>
  <si>
    <t>998769201</t>
  </si>
  <si>
    <t>Presun hmôt pre montáž vzduchotechnických zariadení v stavbe (objekte) výšky do 7 m</t>
  </si>
  <si>
    <t>4 - Elektroinštalácia</t>
  </si>
  <si>
    <t xml:space="preserve">    21-M - Elektromontáže</t>
  </si>
  <si>
    <t xml:space="preserve">    22-M - Montáže oznam. a zabezp. zariadení</t>
  </si>
  <si>
    <t>210010033</t>
  </si>
  <si>
    <t>Rúrka elektroinšt. ohybná plastová,  uložená voľne alebo pod omietkou do priemeru  32mm</t>
  </si>
  <si>
    <t>3450710300</t>
  </si>
  <si>
    <t>Rúrka FXP 20</t>
  </si>
  <si>
    <t>256</t>
  </si>
  <si>
    <t>3450710300.1</t>
  </si>
  <si>
    <t>Rúrka FXP 25</t>
  </si>
  <si>
    <t>210010301</t>
  </si>
  <si>
    <t>Krabica prístrojová bez zapojenia (1901, KP 68, KZ 3)</t>
  </si>
  <si>
    <t>3450906510</t>
  </si>
  <si>
    <t>Krabica  KP 67/3</t>
  </si>
  <si>
    <t>210010321</t>
  </si>
  <si>
    <t>Krabica odbočná s viečkom, svorkovnicou vrátane zapojenia (1903, KR 68) kruhová</t>
  </si>
  <si>
    <t>3450907510</t>
  </si>
  <si>
    <t>Krabica  KR68 vrátane komplet príslušenstva</t>
  </si>
  <si>
    <t>210040701</t>
  </si>
  <si>
    <t>Murárske práce vyfrézovanie a začistenie drážka pre rúrku alebo kábel do D 29 mm</t>
  </si>
  <si>
    <t>210100001</t>
  </si>
  <si>
    <t>Ukončenie vodičov v rozvádzač. vrátane zapojenia a vodičovej koncovky do 2.5 mm2</t>
  </si>
  <si>
    <t>210100003</t>
  </si>
  <si>
    <t>Ukončenie vodičov v rozvádzač. vrátane zapojenia a vodičovej koncovky do 16 mm2</t>
  </si>
  <si>
    <t>210110041</t>
  </si>
  <si>
    <t>Spínač polozapustený a zapustený vč.zapojenia jednopólový</t>
  </si>
  <si>
    <t>3450202870</t>
  </si>
  <si>
    <t>RADENIE č.1</t>
  </si>
  <si>
    <t>210110043</t>
  </si>
  <si>
    <t>Spínač polozapustený a zapustený vrátane zapojenia sériový prep.stried. - radenie 5</t>
  </si>
  <si>
    <t>3450202890</t>
  </si>
  <si>
    <t>RADENIE č.5</t>
  </si>
  <si>
    <t>210110044</t>
  </si>
  <si>
    <t>Spínač polozapustený a zapustený vrátane zapojenia dvojitý prep.stried. - radenie 5 B</t>
  </si>
  <si>
    <t>3450202950</t>
  </si>
  <si>
    <t>REDENIE č. 5B</t>
  </si>
  <si>
    <t>210110045</t>
  </si>
  <si>
    <t>Spínač - radenie 6</t>
  </si>
  <si>
    <t>3450202910</t>
  </si>
  <si>
    <t>RADENIE č.6</t>
  </si>
  <si>
    <t>210110047</t>
  </si>
  <si>
    <t>Spínač tlačidlový polozapustený a zapustený vrátane zapojenia  s tlejiv kou</t>
  </si>
  <si>
    <t>3450201710</t>
  </si>
  <si>
    <t>Tlačidlo stlejivkou</t>
  </si>
  <si>
    <t>210110049</t>
  </si>
  <si>
    <t>Spínač polozapustený a zapustený vrátane zapojenia TOTAL STOP</t>
  </si>
  <si>
    <t>3450235000</t>
  </si>
  <si>
    <t>Tlačidlo TOTAL STOP (s aretáciou, v krabici so sklom)</t>
  </si>
  <si>
    <t>210110061</t>
  </si>
  <si>
    <t>Spínač špeciálny vrátane zapojenia</t>
  </si>
  <si>
    <t>3580325100</t>
  </si>
  <si>
    <t>Digitálny otočný stmievač s DALI výstupom</t>
  </si>
  <si>
    <t>210803763</t>
  </si>
  <si>
    <t>Špeciálny kábel odporový vyhrievací uložený v podlahe, vrátane snímačov, termostatu</t>
  </si>
  <si>
    <t>3453411200600</t>
  </si>
  <si>
    <t>FENIX ADPSV 20540</t>
  </si>
  <si>
    <t>3453411203700</t>
  </si>
  <si>
    <t>Sada odkvapových sond</t>
  </si>
  <si>
    <t>3453411203700.1</t>
  </si>
  <si>
    <t>Upevňovací materiál</t>
  </si>
  <si>
    <t>210810054</t>
  </si>
  <si>
    <t>Silový kábel medený 750 - 1000 V /mm2/ pevne uložený CYKY-CYKYm 750 V 4x16</t>
  </si>
  <si>
    <t>3410108100</t>
  </si>
  <si>
    <t>Kábel/vodič pre pevné uloženie - medený CYKY-J   4x16</t>
  </si>
  <si>
    <t>210111011</t>
  </si>
  <si>
    <t>Zásuvka vrátane zapojenia 10/16 A 250 V 2P + Z</t>
  </si>
  <si>
    <t>3450317700</t>
  </si>
  <si>
    <t>Zásuvka jednoduchá 230V/16A</t>
  </si>
  <si>
    <t>3450317700.1</t>
  </si>
  <si>
    <t>Zásuvka s prep. ochranou 230V/16A</t>
  </si>
  <si>
    <t>210190003</t>
  </si>
  <si>
    <t>Montáž rozvodnice do váhy 50 kg</t>
  </si>
  <si>
    <t>3570154511</t>
  </si>
  <si>
    <t>Rozvádzač HRMS</t>
  </si>
  <si>
    <t>3570154511.1</t>
  </si>
  <si>
    <t>Rozvádzač RP-01</t>
  </si>
  <si>
    <t>3570154511.2</t>
  </si>
  <si>
    <t>Rozvádzač RP-02</t>
  </si>
  <si>
    <t>210192562</t>
  </si>
  <si>
    <t>Ochranná svorkovnica (nulový mostík) vrátane zapoj. typ 6236 - 30 - 63 A</t>
  </si>
  <si>
    <t>3450613400</t>
  </si>
  <si>
    <t>Ekvip. svorkovnica</t>
  </si>
  <si>
    <t>210200004</t>
  </si>
  <si>
    <t>Svietidlo stropné, nástenné, bodové - všeobecne montáž</t>
  </si>
  <si>
    <t>3470302800</t>
  </si>
  <si>
    <t>Typ "A" OMS Tubus 292 LED, 12W</t>
  </si>
  <si>
    <t>3480122100</t>
  </si>
  <si>
    <t>Typ "B" - Rendl MONA, 3x42W</t>
  </si>
  <si>
    <t>3480122100.1</t>
  </si>
  <si>
    <t>Typ "C" - Osmont AURA 3 2xE27</t>
  </si>
  <si>
    <t>3480110500</t>
  </si>
  <si>
    <t>Typ "D" - OMS Classic DIF, 4x14w</t>
  </si>
  <si>
    <t>3480110500.1</t>
  </si>
  <si>
    <t>Typ "E" - OMS s.r.o. UX-TORNADO PC2 2x49W FDH</t>
  </si>
  <si>
    <t>3470301000</t>
  </si>
  <si>
    <t>Typ "F" - Rendl Light studio Carissima 40, 42W</t>
  </si>
  <si>
    <t>3470301000.1</t>
  </si>
  <si>
    <t>Typ "G" - Rendl MAC B, up/down, 2x35W</t>
  </si>
  <si>
    <t>3470301000.2</t>
  </si>
  <si>
    <t>Typ "H" - Rendl FIZZ, 50W (zápustné)</t>
  </si>
  <si>
    <t>3470301000.3</t>
  </si>
  <si>
    <t>Typ "I" - Rendl Mensa R stropná, 28W</t>
  </si>
  <si>
    <t>3470301000.4</t>
  </si>
  <si>
    <t>Typ "J" - OMS Prettus L, 33W DALI</t>
  </si>
  <si>
    <t>3470301000.5</t>
  </si>
  <si>
    <t>Typ "K" - OMS Airn S, 55W, prisadené</t>
  </si>
  <si>
    <t>3470301000.6</t>
  </si>
  <si>
    <t>Typ "L" - Rendl Crescent up/down, 80W</t>
  </si>
  <si>
    <t>3470301000.7</t>
  </si>
  <si>
    <t>Typ "M" - Rendl SONNY, 2x18W, IP54</t>
  </si>
  <si>
    <t>3470301000.8</t>
  </si>
  <si>
    <t>Typ "N" - Rendl MAC DUO, 2x35W, nástenné, IP54</t>
  </si>
  <si>
    <t>3470301000.9</t>
  </si>
  <si>
    <t>Typ "NS1" - SEC s.r.o. PICTO C.TRENDLUX-S, 3+2xLED - clear PC diffuser + PICTO 1hod</t>
  </si>
  <si>
    <t>3470301000.10</t>
  </si>
  <si>
    <t>Typ "NS2" - SEC C.LEDLUX-SPOT-D-V 1hod</t>
  </si>
  <si>
    <t>3470301000.11</t>
  </si>
  <si>
    <t>Svietidlo vonkajšie LED reflektor s PIR 10W</t>
  </si>
  <si>
    <t>3470301000.12</t>
  </si>
  <si>
    <t>Svetelné zdroje:žiarovky, žiarivky, výbojky</t>
  </si>
  <si>
    <t>210220451</t>
  </si>
  <si>
    <t>Ochranné pospájanie v práčovniach, kúpeľniach, voľne ulož.,alebo v omietke Cu 4-16mm2</t>
  </si>
  <si>
    <t>3410405300</t>
  </si>
  <si>
    <t>Kábel/vodič pre pevné uloženie - medený CY 16 žltozelený</t>
  </si>
  <si>
    <t>3410403400</t>
  </si>
  <si>
    <t>Vodič medený CY 06   žltozelený</t>
  </si>
  <si>
    <t>3410402700</t>
  </si>
  <si>
    <t>Kábel/vodič pre pevné uloženie - medený CY   4 žltozelený</t>
  </si>
  <si>
    <t>210810001</t>
  </si>
  <si>
    <t>Silový kábel medený 750 - 1000 V /mm2/ pevne uložený CYKY-CYKYm 750 V 2x1.5</t>
  </si>
  <si>
    <t>3410103400</t>
  </si>
  <si>
    <t>Kábel/vodič pre pevné uloženie - medený CHKE-V   2x 1,5</t>
  </si>
  <si>
    <t>3410103400.1</t>
  </si>
  <si>
    <t>Kábel/vodič pre pevné uloženie - medený CYKY-O   2x 1,5</t>
  </si>
  <si>
    <t>210810005</t>
  </si>
  <si>
    <t>Silový kábel medený 750 - 1000 V /mm2/ pevne uložený CYKY-CYKYm 750 V 3x1.5</t>
  </si>
  <si>
    <t>3410104300</t>
  </si>
  <si>
    <t>Kábel/vodič pre pevné uloženie - medený CYKY-O   3x  1,5</t>
  </si>
  <si>
    <t>3410105000</t>
  </si>
  <si>
    <t>Kábel/vodič pre pevné uloženie - medený CYKY-J   3x  1,5</t>
  </si>
  <si>
    <t>210810006</t>
  </si>
  <si>
    <t>Silový kábel medený 750 - 1000 V /mm2/ pevne uložený CYKY-CYKYm 750 V 3x2.5</t>
  </si>
  <si>
    <t>3410105100</t>
  </si>
  <si>
    <t>Kábel/vodič pre pevné uloženie - medený CYKY-J   3x  2,5</t>
  </si>
  <si>
    <t>210810056</t>
  </si>
  <si>
    <t>Silový kábel medený 750 - 1000 V /mm2/ pevne uložený CYKY-CYKYm 750 V 5x2.5</t>
  </si>
  <si>
    <t>3410109300</t>
  </si>
  <si>
    <t>Kábel/vodič pre pevné uloženie - medený CYKY-J   5x 2,5</t>
  </si>
  <si>
    <t>210810015</t>
  </si>
  <si>
    <t>Silový kábel medený 750 - 1000 V /mm2/ pevne uložený CYKY-CYKYm 750 V 5x1.5</t>
  </si>
  <si>
    <t>3410110200</t>
  </si>
  <si>
    <t>Kábel/vodič pre pevné uloženie - medený CYKY-J   5x 1,5</t>
  </si>
  <si>
    <t>210810052</t>
  </si>
  <si>
    <t>Silový kábel medený 750 - 1000 V /mm2/ pevne uložený CYKY-CYKYm 750 V 5x6</t>
  </si>
  <si>
    <t>3410107900</t>
  </si>
  <si>
    <t>Kábel/vodič pre pevné uloženie - medený CYKY-J   5x 6</t>
  </si>
  <si>
    <t>152</t>
  </si>
  <si>
    <t>210271003</t>
  </si>
  <si>
    <t>Utesnenie prechodov cez požiarno deliace konštrukcie</t>
  </si>
  <si>
    <t>154</t>
  </si>
  <si>
    <t>MV</t>
  </si>
  <si>
    <t>Murárske výpomoci</t>
  </si>
  <si>
    <t>156</t>
  </si>
  <si>
    <t>PM</t>
  </si>
  <si>
    <t>Podružný materiál a stratné</t>
  </si>
  <si>
    <t>158</t>
  </si>
  <si>
    <t>PPV</t>
  </si>
  <si>
    <t>Podiel pridružených výkonov</t>
  </si>
  <si>
    <t>160</t>
  </si>
  <si>
    <t>HZS000112</t>
  </si>
  <si>
    <t>Drobné vopred nešpecifikované práce</t>
  </si>
  <si>
    <t>hod</t>
  </si>
  <si>
    <t>162</t>
  </si>
  <si>
    <t>210061231</t>
  </si>
  <si>
    <t>Revízia a revízna správa</t>
  </si>
  <si>
    <t>164</t>
  </si>
  <si>
    <t>210010006</t>
  </si>
  <si>
    <t>Rúrka ohybná elektroinštalačná, uložená pod omietkou, typ 23 - 36mm</t>
  </si>
  <si>
    <t>166</t>
  </si>
  <si>
    <t>3450704500</t>
  </si>
  <si>
    <t>168</t>
  </si>
  <si>
    <t>170</t>
  </si>
  <si>
    <t>3450906510.1</t>
  </si>
  <si>
    <t>Krabica  KU 68-1901</t>
  </si>
  <si>
    <t>172</t>
  </si>
  <si>
    <t>174</t>
  </si>
  <si>
    <t>210190003.1</t>
  </si>
  <si>
    <t>Montáž rozvodnice do váhy 20 kg</t>
  </si>
  <si>
    <t>176</t>
  </si>
  <si>
    <t>3570154511.3</t>
  </si>
  <si>
    <t>rozvádzač R-SLP - rack 6U + patch 24p</t>
  </si>
  <si>
    <t>178</t>
  </si>
  <si>
    <t>210850422</t>
  </si>
  <si>
    <t>Oznamovací kábel pre vnútorné rozvody 1 x 2 x 0,5 mm</t>
  </si>
  <si>
    <t>180</t>
  </si>
  <si>
    <t>3412500020</t>
  </si>
  <si>
    <t>FTP cat 5e</t>
  </si>
  <si>
    <t>182</t>
  </si>
  <si>
    <t>220301202</t>
  </si>
  <si>
    <t>Zásuvka PC</t>
  </si>
  <si>
    <t>184</t>
  </si>
  <si>
    <t>3450362120</t>
  </si>
  <si>
    <t>Zásuvka PC 2x RJ45</t>
  </si>
  <si>
    <t>186</t>
  </si>
  <si>
    <t>HZS000113</t>
  </si>
  <si>
    <t>188</t>
  </si>
  <si>
    <t>190</t>
  </si>
  <si>
    <t>PM.1</t>
  </si>
  <si>
    <t>Podružný materiál</t>
  </si>
  <si>
    <t>192</t>
  </si>
  <si>
    <t>194</t>
  </si>
  <si>
    <t>5 - Bleskozvod a uzemnenie</t>
  </si>
  <si>
    <t>M - M</t>
  </si>
  <si>
    <t>210062095</t>
  </si>
  <si>
    <t>Montáž výstražných, číslovacích a iných tabuliek</t>
  </si>
  <si>
    <t>5482271200</t>
  </si>
  <si>
    <t>Tabuľka výstražná, NEBEZPEčENSTVO POČAS BÚRKY</t>
  </si>
  <si>
    <t>210220021</t>
  </si>
  <si>
    <t>Uzemňovacie vedenie v zemi včít. svoriek,prepojenia, izolácie spojov FeZn do 120 mm2</t>
  </si>
  <si>
    <t>3540406500</t>
  </si>
  <si>
    <t>Svorka spoj.SR 03</t>
  </si>
  <si>
    <t>3544112000</t>
  </si>
  <si>
    <t>páskový vodič FeZn 30x4</t>
  </si>
  <si>
    <t>kg</t>
  </si>
  <si>
    <t>210220022</t>
  </si>
  <si>
    <t>Uzemňovacie vedenie v zemi včít. svoriek,prepojenia, izolácie spojov FeZn D 8 - 10 mm</t>
  </si>
  <si>
    <t>1561523500</t>
  </si>
  <si>
    <t>Uzemňovací terč DEHN 478011</t>
  </si>
  <si>
    <t>1561523500.1</t>
  </si>
  <si>
    <t>Drôt pozinkovaný FeZn Rd 10.00mm</t>
  </si>
  <si>
    <t>210220101</t>
  </si>
  <si>
    <t>Zvodový vodič včítane podpery FeZn do D 10 mm, A1 D 10 mm Cu D 8 mm</t>
  </si>
  <si>
    <t>1561522500</t>
  </si>
  <si>
    <t>Drôt AlMgSi d8.00mm</t>
  </si>
  <si>
    <t>3540402900</t>
  </si>
  <si>
    <t>HR-Podpera PV32</t>
  </si>
  <si>
    <t>3540406800</t>
  </si>
  <si>
    <t>HR-Svorka pripojovacia</t>
  </si>
  <si>
    <t>210220231</t>
  </si>
  <si>
    <t>Montáž aktívneho zachytávača, zostavenie, ukotvenie, pripojenie</t>
  </si>
  <si>
    <t>3540300500</t>
  </si>
  <si>
    <t>Aktívna hlavica 10µs, napr. WAT Frankliplus W10, Nimbus CPT-15</t>
  </si>
  <si>
    <t>3540300500.1</t>
  </si>
  <si>
    <t>Základná tyč z nerezu , 2m</t>
  </si>
  <si>
    <t>3540406000</t>
  </si>
  <si>
    <t>2. nadstavná tyč z nerezu 3m</t>
  </si>
  <si>
    <t>3540406000.1</t>
  </si>
  <si>
    <t>Konzoly do dreveného krovu</t>
  </si>
  <si>
    <t>3540406000.2</t>
  </si>
  <si>
    <t>Resniaca manžeta</t>
  </si>
  <si>
    <t>3540406000.3</t>
  </si>
  <si>
    <t>Svorka nerezová pre pripojenie zvodu, SNV 32-38</t>
  </si>
  <si>
    <t>210220401</t>
  </si>
  <si>
    <t>Označenie zvodov štítkami smaltované, z umelej hmot</t>
  </si>
  <si>
    <t>5489511000</t>
  </si>
  <si>
    <t>Štítok PVC</t>
  </si>
  <si>
    <t>Kus</t>
  </si>
  <si>
    <t>210220431</t>
  </si>
  <si>
    <t>Tvarovanie montáž. dielu- zberača ochrannej rúrky, uholníka</t>
  </si>
  <si>
    <t>6 - Výdaj jedál</t>
  </si>
  <si>
    <t>D1 - VÝDAJ JEDÁL</t>
  </si>
  <si>
    <t>Pol2</t>
  </si>
  <si>
    <t>elektrický šporák ES 100 MW</t>
  </si>
  <si>
    <t>Pol3</t>
  </si>
  <si>
    <t>výdajný ohrevný pult s režonom 3 GN EOSK  120x70</t>
  </si>
  <si>
    <t>J5</t>
  </si>
  <si>
    <t>umývací stroj I-50E</t>
  </si>
  <si>
    <t>Pol4</t>
  </si>
  <si>
    <t>umývací stôl k myčke s policou USNM 1 - 120x60</t>
  </si>
  <si>
    <t>Pol5</t>
  </si>
  <si>
    <t>umývací stôl s policou  USN 1 - 130x70</t>
  </si>
  <si>
    <t>Pol6</t>
  </si>
  <si>
    <t>drez 2-dielny CNDZ 3N 130x60</t>
  </si>
  <si>
    <t>Pol7</t>
  </si>
  <si>
    <t>pracovný stôl nerez  PSJ 2 N 70x60x85</t>
  </si>
  <si>
    <t>Pol8</t>
  </si>
  <si>
    <t>pracovný stôl nerez  PSJ 2 N 70x70x90</t>
  </si>
  <si>
    <t>Pol9</t>
  </si>
  <si>
    <t>kombi. chladnička s mrazničkou BLF 8121W</t>
  </si>
  <si>
    <t>Pol10</t>
  </si>
  <si>
    <t>pracovný stôl so zásuvkou</t>
  </si>
  <si>
    <t>Pol11</t>
  </si>
  <si>
    <t>pracovný stôl nerez</t>
  </si>
  <si>
    <t>Pol12</t>
  </si>
  <si>
    <t>nástenná polica NP 2N 130x35</t>
  </si>
  <si>
    <t>Pol13</t>
  </si>
  <si>
    <t>regál skladový PZ4-100x60</t>
  </si>
  <si>
    <t>Pol14</t>
  </si>
  <si>
    <t>regál skladový PZ4-140x60</t>
  </si>
  <si>
    <t>Pol15</t>
  </si>
  <si>
    <t>regál skladový PZ4-90x40</t>
  </si>
  <si>
    <t>Pol16</t>
  </si>
  <si>
    <t>Presun hmôt</t>
  </si>
  <si>
    <t>1860882762</t>
  </si>
  <si>
    <t>7 - Vykurovanie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</si>
  <si>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</si>
  <si>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</si>
  <si>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</si>
  <si>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 xml:space="preserve">    783 - Dokončovacie práce - nátery</t>
  </si>
  <si>
    <t>OST - Ostatné</t>
  </si>
  <si>
    <t>Montáž trubíc z PE, hr.15-20 mm,vnút.priemer do 38</t>
  </si>
  <si>
    <t>63141525201</t>
  </si>
  <si>
    <t>Izolácia kolien, redukcií</t>
  </si>
  <si>
    <t>Montáž trubíc z PE, hr.30 mm,vnút.priemer do 38</t>
  </si>
  <si>
    <t>733111104</t>
  </si>
  <si>
    <t>Potrubie z rúrok závitových oceľových bezšvových bežných nízkotlakových DN 20</t>
  </si>
  <si>
    <t>733111105</t>
  </si>
  <si>
    <t>Potrubie z rúrok závitových oceľových bezšvových bežných nízkotlakových DN 25</t>
  </si>
  <si>
    <t>733111106</t>
  </si>
  <si>
    <t>Potrubie z rúrok závitových oceľových bezšvových bežných nízkotlakových DN 32</t>
  </si>
  <si>
    <t>733161603</t>
  </si>
  <si>
    <t>Skrinka rozdeľovacej stanice pre podomietkovú montáž GABOTHERM GT-VKM10</t>
  </si>
  <si>
    <t>2862313910</t>
  </si>
  <si>
    <t xml:space="preserve">Rozdelovač VSV GTF-VSV 10 1" kod 08572 GABOTHERM </t>
  </si>
  <si>
    <t>2862313590</t>
  </si>
  <si>
    <t xml:space="preserve">Skrinka GT-VKM 10 kod 20010 GABOTHERM </t>
  </si>
  <si>
    <t>733190107</t>
  </si>
  <si>
    <t>Tlaková skúška potrubia z oceľových rúrok závitových</t>
  </si>
  <si>
    <t>733191301</t>
  </si>
  <si>
    <t>Tlaková skúška plastového potrubia do 32 mm</t>
  </si>
  <si>
    <t>998733201</t>
  </si>
  <si>
    <t>Presun hmôt pre rozvody potrubia v objektoch výšky do 6 m</t>
  </si>
  <si>
    <t>734209101</t>
  </si>
  <si>
    <t>Montáž závitovej armatúry s 1 závitom do G 1/2</t>
  </si>
  <si>
    <t>4848905860</t>
  </si>
  <si>
    <t>Odvzdušňovací ventil s ručným ovládaním a s tesnením, 1/4” GIACOMINI</t>
  </si>
  <si>
    <t>5517527200</t>
  </si>
  <si>
    <t>Automatický odvzdušňovací ventil (kompletný), niklovaný  1/2", kód  4700361,  VALVEX</t>
  </si>
  <si>
    <t>3883281400</t>
  </si>
  <si>
    <t>Teplomer  DTR  0--200°C, dĺžky stonky 250 mm</t>
  </si>
  <si>
    <t>734209114</t>
  </si>
  <si>
    <t>Montáž závitovej armatúry s 2 závitmi G 3/4</t>
  </si>
  <si>
    <t>1210002</t>
  </si>
  <si>
    <t>Guľový kohút DN20, PN50, s upcháv., pákový ov., IGxIG závit, obj.č.1210002</t>
  </si>
  <si>
    <t>1401702</t>
  </si>
  <si>
    <t>Ventil DN20 STRÖMAX 4017 M, šikmý, vyvažovací, s merac. clonou pre meranie tlakovej diferencie, IGxIG</t>
  </si>
  <si>
    <t>734209115</t>
  </si>
  <si>
    <t>Montáž závitovej armatúry s 2 závitmi G 1</t>
  </si>
  <si>
    <t>1210003</t>
  </si>
  <si>
    <t>HERZ Guľový kohút s pákovým ovládačom, PN 50, DN 25, obj.č.1210003</t>
  </si>
  <si>
    <t>1262213</t>
  </si>
  <si>
    <t>Ventil spätný pružinový DN25, teleso z mosadze, NBR tesnenie</t>
  </si>
  <si>
    <t>734209116</t>
  </si>
  <si>
    <t>Montáž závitovej armatúry s 2 závitmi G 5/4</t>
  </si>
  <si>
    <t>1210004</t>
  </si>
  <si>
    <t>HERZ Guľový kohút s pákovým ovládačom, PN 40, DN 32, obj.č.1210004</t>
  </si>
  <si>
    <t>734296180</t>
  </si>
  <si>
    <t>Montáž zmiešavacej armatúry trojcestnej DN 32 so servopohonom</t>
  </si>
  <si>
    <t>4849220011</t>
  </si>
  <si>
    <t>Zmiešavací ventil trojcestný, 5/4", 18 Kv, mosadz OT 58, obj.č. 501553 IVAR</t>
  </si>
  <si>
    <t>4849228520</t>
  </si>
  <si>
    <t>Servopohon ku zmiešavacím ventilom MIX a kotlovým zostavám IVAR, 230 V</t>
  </si>
  <si>
    <t>998734201</t>
  </si>
  <si>
    <t>Presun hmôt pre armatúry v objektoch výšky do 6 m</t>
  </si>
  <si>
    <t>735311502</t>
  </si>
  <si>
    <t>Montáž podlahového kúrenia GABOTHERM s platňou z tvar. polystyrolu, rozteč 150 mm</t>
  </si>
  <si>
    <t>2860000002</t>
  </si>
  <si>
    <t xml:space="preserve">Rúrka polybutén HR-PB hetta DD 15, oranžová kód 12714 H GABOTHERM </t>
  </si>
  <si>
    <t>2862312400</t>
  </si>
  <si>
    <t xml:space="preserve">KB 12 systémová doska GTH-KB 12 kód 29517 GABOTHERM </t>
  </si>
  <si>
    <t>998735201</t>
  </si>
  <si>
    <t>Presun hmôt pre vykurovacie telesá v objektoch výšky do 6 m</t>
  </si>
  <si>
    <t>783424340</t>
  </si>
  <si>
    <t>Nátery kov.potr.a armatúr syntet. do DN 50 mm farby bielej dvojnás. 1x email a základný náter</t>
  </si>
  <si>
    <t>HZS000111</t>
  </si>
  <si>
    <t>Vykurovacia skúška</t>
  </si>
  <si>
    <t>512</t>
  </si>
  <si>
    <t>Vyregulovanie systému</t>
  </si>
  <si>
    <t>02 - SO 02 - Hrubé terénne úpray</t>
  </si>
  <si>
    <t>121101111</t>
  </si>
  <si>
    <t>Odstránenie ornice s vodor. premiestn. na hromady, so zložením na vzdialenosť do 100 m a do 100m3</t>
  </si>
  <si>
    <t>406223166</t>
  </si>
  <si>
    <t>131201102</t>
  </si>
  <si>
    <t>Výkop nezapaženej jamy v hornine 3, nad 100 do 1000 m3</t>
  </si>
  <si>
    <t>-1100698487</t>
  </si>
  <si>
    <t>131201109</t>
  </si>
  <si>
    <t>Hĺbenie nezapažených jám a zárezov. Príplatok za lepivosť horniny 3</t>
  </si>
  <si>
    <t>658222282</t>
  </si>
  <si>
    <t>1991656327</t>
  </si>
  <si>
    <t>271521111</t>
  </si>
  <si>
    <t>Vankúše zhutnené pod základy z kameniva hrubého drveného, frakcie 16 - 125 mm</t>
  </si>
  <si>
    <t>625283841</t>
  </si>
  <si>
    <t>998011001</t>
  </si>
  <si>
    <t>Presun hmôt pre budovy JKSO 801, 803,812,zvislá konštr.z tehál,tvárnic,z kovu výšky do 6 m</t>
  </si>
  <si>
    <t>2123839561</t>
  </si>
  <si>
    <t>03 - SO 03 - NN prípojka</t>
  </si>
  <si>
    <t xml:space="preserve">    46-M - Zemné práce pri extr.mont.prácach</t>
  </si>
  <si>
    <t>210100004</t>
  </si>
  <si>
    <t>Ukončenie vodičov v rozvádzač. vrátane zapojenia a vodičovej koncovky do 25 mm2</t>
  </si>
  <si>
    <t>3452108200</t>
  </si>
  <si>
    <t>G-Káblové oko CU  25x10 KU-L</t>
  </si>
  <si>
    <t>210100006</t>
  </si>
  <si>
    <t>Ukončenie vodičov v rozvádzač. vrátane zapojenia a vodičovej koncovky do 50 mm2</t>
  </si>
  <si>
    <t>3452109800</t>
  </si>
  <si>
    <t>G-Káblové oko CU  50x10 KU</t>
  </si>
  <si>
    <t>210120102</t>
  </si>
  <si>
    <t>Poistkový náboj vč.montáže nožový náboj do 500 V</t>
  </si>
  <si>
    <t>3581532200</t>
  </si>
  <si>
    <t>Poist.patron PHN 01  63A gF1+S</t>
  </si>
  <si>
    <t>3453581532100</t>
  </si>
  <si>
    <t>Poistková patróna PHN 00  40A gF1+S</t>
  </si>
  <si>
    <t>210193022</t>
  </si>
  <si>
    <t>Rozpájacia a istiaca plastová skriňa zapustená - veľkosť SR 2, PRIS 2</t>
  </si>
  <si>
    <t>3570190609</t>
  </si>
  <si>
    <t>Rozpájacia a istiaca plastová skriňa  zapustená SR 2, PRIS 2 SR2 Z402 VV 1/2x160A P2</t>
  </si>
  <si>
    <t>210901045</t>
  </si>
  <si>
    <t>Silový kábel hliníkový 750-1000 V (v mm2)  AYKY 750 V 4x25</t>
  </si>
  <si>
    <t>3410205600</t>
  </si>
  <si>
    <t>Kábel/vodič - hliníkový AYKY-J 4x25</t>
  </si>
  <si>
    <t>210901072</t>
  </si>
  <si>
    <t>Silový kábel hliníkový 750-1000 V (v mm2) voľne uložený "Solidal" AYKY 1 kV 4x50</t>
  </si>
  <si>
    <t>3410206200</t>
  </si>
  <si>
    <t>Kábel/vodič pre pevné uloženie - hliníkový AYKY-J 4x50</t>
  </si>
  <si>
    <t>460010012</t>
  </si>
  <si>
    <t>Vytýčenie trasy vonkajšieho silového vedenia,v prehľadnom teréne</t>
  </si>
  <si>
    <t>km</t>
  </si>
  <si>
    <t>460200153</t>
  </si>
  <si>
    <t>Hĺbenie káblovej ryhy 35 cm širokej a 70 cm hlbokej, v zemine triedy 3</t>
  </si>
  <si>
    <t>460420001</t>
  </si>
  <si>
    <t>Zriadenie káblového lôžka z preosiatej zeminy v ryhe šírky do 65 cm, hrúbky vrstvy 5 cm.</t>
  </si>
  <si>
    <t>460490012</t>
  </si>
  <si>
    <t>Rozvinutie a uloženie výstražnej fólie z PVC do ryhy,šírka 33 cm</t>
  </si>
  <si>
    <t>2830002000</t>
  </si>
  <si>
    <t>Fólia červená v m</t>
  </si>
  <si>
    <t>460510021</t>
  </si>
  <si>
    <t>Úplné zriadenie a osadenie káblového priestupu z PVC rúr svetlosti do 10,5 cm bez zemných prác</t>
  </si>
  <si>
    <t>3450705800</t>
  </si>
  <si>
    <t>I-Rúrka FXKV 90</t>
  </si>
  <si>
    <t>460560153</t>
  </si>
  <si>
    <t>Ručný zásyp nezap. káblovej ryhy bez zhutn. zeminy, 35 cm širokej, 70 cm hlbokej v zemine tr. 3</t>
  </si>
  <si>
    <t>04 - SO 04 - Vodovodná a kanalizačná prípojka, dažďová kanalizácia</t>
  </si>
  <si>
    <t>1 - Vodovodná prípojka</t>
  </si>
  <si>
    <t xml:space="preserve">    5 - Komunikácie</t>
  </si>
  <si>
    <t xml:space="preserve">    8 - Rúrové vedenie</t>
  </si>
  <si>
    <t>113107112</t>
  </si>
  <si>
    <t>Odstránenie krytu v ploche do 200m2 z kameniva ťaženého, hr.100 do 200mm,  -0,24000t</t>
  </si>
  <si>
    <t>113151214</t>
  </si>
  <si>
    <t>Odstránenie asfaltového podkladu alebo krytu frézovaním, v ploche nad 500 m2,pruh nad 750 mm,hr. 50 mm,  -0,12700t</t>
  </si>
  <si>
    <t>113307112</t>
  </si>
  <si>
    <t>Odstránenie podkladu v ploche do 200m2 z kameniva ťaženého, hr.100- 200mm,  -0,24000t</t>
  </si>
  <si>
    <t>131201101</t>
  </si>
  <si>
    <t>Výkop nezapaženej jamy v hornine 3, do 100 m3</t>
  </si>
  <si>
    <t>132201201</t>
  </si>
  <si>
    <t>Výkop ryhy šírky 600-2000mm horn.3 do 100m3</t>
  </si>
  <si>
    <t>132201209</t>
  </si>
  <si>
    <t>Hĺbenie rýh š. nad 600 do 2 000 mm zapažených i nezapažených, s urovnaním dna. Príplatok k cenám za lepivosť horniny 3</t>
  </si>
  <si>
    <t>151101101</t>
  </si>
  <si>
    <t>Paženie a rozopretie stien rýh pre podzemné vedenie, príložné do 2 m</t>
  </si>
  <si>
    <t>151101111</t>
  </si>
  <si>
    <t>Odstránenie paženia rýh pre podzemné vedenie, príložné hĺbky do 2 m</t>
  </si>
  <si>
    <t>162501102</t>
  </si>
  <si>
    <t xml:space="preserve">Vodorovné premiestnenie výkopku  po spevnenej ceste z  horniny tr.1-4, do 100 m3 na vzdialenosť do 3000 m </t>
  </si>
  <si>
    <t>162501105</t>
  </si>
  <si>
    <t>Vodorovné premiestnenie výkopku  po spevnenej ceste z  horniny tr.1-4, do 100 m3, príplatok k cene za každých ďalšich a začatých 1000 m</t>
  </si>
  <si>
    <t>166101101</t>
  </si>
  <si>
    <t>Prehodenie neuľahnutého výkopku z horniny 1 až 4</t>
  </si>
  <si>
    <t>167101101</t>
  </si>
  <si>
    <t>Nakladanie neuľahnutého výkopku z hornín tr.1-4 do 100 m3</t>
  </si>
  <si>
    <t>171201201</t>
  </si>
  <si>
    <t>Uloženie sypaniny na skládky do 100 m3</t>
  </si>
  <si>
    <t>171209002</t>
  </si>
  <si>
    <t>Poplatok za skladovanie - zemina a kamenivo (17 05) ostatné</t>
  </si>
  <si>
    <t>174101001</t>
  </si>
  <si>
    <t>Zásyp sypaninou so zhutnením jám, šachiet, rýh, zárezov alebo okolo objektov do 100 m3</t>
  </si>
  <si>
    <t>175101101</t>
  </si>
  <si>
    <t>Obsyp potrubia sypaninou z vhodných hornín 1 až 4 bez prehodenia sypaniny</t>
  </si>
  <si>
    <t>5833116600</t>
  </si>
  <si>
    <t>Kamenivo ťažené drobné 0-4 B</t>
  </si>
  <si>
    <t>273313511</t>
  </si>
  <si>
    <t>Betón základových dosiek, prostý tr.C 10/12,5</t>
  </si>
  <si>
    <t>273361321</t>
  </si>
  <si>
    <t>Výstuž základových dosiek z ocele 11373</t>
  </si>
  <si>
    <t>451572111</t>
  </si>
  <si>
    <t>Lôžko pod potrubie, stoky a drobné objekty, v otvorenom výkope z kameniva drobného ťaženého 0-4 mm</t>
  </si>
  <si>
    <t>564761111</t>
  </si>
  <si>
    <t>Podklad alebo kryt z kameniva hrubého drveného veľ. 32-63 mm s rozprestretím a zhutn.hr. 200 mm</t>
  </si>
  <si>
    <t>5833358400.1</t>
  </si>
  <si>
    <t>Kamenivo ťažené hrubé 32-63 b</t>
  </si>
  <si>
    <t>564861111</t>
  </si>
  <si>
    <t>Podklad zo štrkodrviny s rozprestrením a zhutnením po zhutnení hr. 200 mm</t>
  </si>
  <si>
    <t>5834419900</t>
  </si>
  <si>
    <t>Štrkodrva 0- 63 c</t>
  </si>
  <si>
    <t>573211111</t>
  </si>
  <si>
    <t>Postrek asfaltový spojovací bez posypu kamenivom z asfaltu cestného v množstve od 0,50 do 0,70 kg/m2</t>
  </si>
  <si>
    <t>577142112</t>
  </si>
  <si>
    <t>Betón asfaltový modifik. PMB 45/80-75 po zhutnení I.tr. strednozrnný AC 11 O alebo hrubozrnný AC 16 L hr.50 mm</t>
  </si>
  <si>
    <t>871211121</t>
  </si>
  <si>
    <t>Montáž potrubia z tlakových rúrok polyetylénových vonkajšieho priemeru 63 mm</t>
  </si>
  <si>
    <t>2860018160</t>
  </si>
  <si>
    <t>HDPE rúra PE100 63x5,8/100m PN16 (SDR11) -pre tlakový rozvod pitnej vody PIPELIFE</t>
  </si>
  <si>
    <t>879172199</t>
  </si>
  <si>
    <t>Príplatok k cene za montáž vodovodných prípojok DN od 32 do 80</t>
  </si>
  <si>
    <t>892233111</t>
  </si>
  <si>
    <t>Preplach a dezinfekcia vodovodného potrubia DN od 40 do 70</t>
  </si>
  <si>
    <t>892241111</t>
  </si>
  <si>
    <t>Ostatné práce na rúrovom vedení, tlakové skúšky vodovodného potrubia DN do 80</t>
  </si>
  <si>
    <t>893353001</t>
  </si>
  <si>
    <t>Osadenie prefabrikovanej vodomernej šachty,hranatej, pôdorysnej plochy do 4,2 m2, hĺbky do 2,0 m</t>
  </si>
  <si>
    <t>5922411030</t>
  </si>
  <si>
    <t>Vodomerná (armatúrna) šachta betónová 1500x1200x1800 mm, BG</t>
  </si>
  <si>
    <t>899104111</t>
  </si>
  <si>
    <t>Osadenie poklopu liatinového a oceľového vrátane rámu hmotn. nad 150 kg</t>
  </si>
  <si>
    <t>5524215000</t>
  </si>
  <si>
    <t>Poklop vstupný-nosnosť 15T 60x60</t>
  </si>
  <si>
    <t>899721111</t>
  </si>
  <si>
    <t>Vyhľadávací vodič na potrubí PVC DN do 150 mm</t>
  </si>
  <si>
    <t>899721131</t>
  </si>
  <si>
    <t>Označenie vodovodného potrubia bielou výstražnou fóliou</t>
  </si>
  <si>
    <t>919735124</t>
  </si>
  <si>
    <t>Rezanie existujúceho betónového krytu alebo podkladu hĺbky nad 150 do 200 mm</t>
  </si>
  <si>
    <t>998276101</t>
  </si>
  <si>
    <t>Presun hmôt pre rúrové vedenie hĺbené z rúr z plast., hmôt alebo sklolamin. v otvorenom výkope</t>
  </si>
  <si>
    <t>Montáž armatúry závitovej s jedným závitom, nástenka pre výtokový ventil G 1/2</t>
  </si>
  <si>
    <t>Ventil výtokový odvodný K  270 M 1/4"</t>
  </si>
  <si>
    <t>722221385</t>
  </si>
  <si>
    <t>Montáž filtra závitového G 2</t>
  </si>
  <si>
    <t>5511871620</t>
  </si>
  <si>
    <t>Filter závitový, 2", mosadz OT 58 IVAR</t>
  </si>
  <si>
    <t>2 - Kanalizačná prípojka</t>
  </si>
  <si>
    <t>871353121</t>
  </si>
  <si>
    <t>Montáž potrubia z kanalizačných rúr z tvrdého PVC tesn. gumovým krúžkom v skl. do 20% DN 200</t>
  </si>
  <si>
    <t>2861103400</t>
  </si>
  <si>
    <t>Rúrka kanalizačná hrdlová z PVC 200x4,9x5000 mm</t>
  </si>
  <si>
    <t>892311000</t>
  </si>
  <si>
    <t>Skúška tesnosti kanalizácie D 150</t>
  </si>
  <si>
    <t>892351000</t>
  </si>
  <si>
    <t>Skúška tesnosti kanalizácie D 200</t>
  </si>
  <si>
    <t>894431162</t>
  </si>
  <si>
    <t>Montáž revíznej šachty z PVC, DN 400/200 (DN šachty/DN potr. ved.), tlak 40 t, hl. 1200 do 1500mm</t>
  </si>
  <si>
    <t>2860007950</t>
  </si>
  <si>
    <t>Teleskopické predĺž. s poklopom plným, zaťaženie do 40t pre rev. šachty DN 400 na PVC hladkú kanal. s predĺž. PIPELIFE</t>
  </si>
  <si>
    <t>2860007970</t>
  </si>
  <si>
    <t>Predĺženie revíznej šachty DN 400/1m na PVC hladkú kanalizáciu s predĺžením PIPELIFE</t>
  </si>
  <si>
    <t>2860008020</t>
  </si>
  <si>
    <t>Priebežné dno DN 400, vtok/vývod 200 pre revízne šachty na PVC hladkú kanalizáciu s predĺžením PIPELIFE</t>
  </si>
  <si>
    <t>2860008020a1</t>
  </si>
  <si>
    <t>Vsakovacia jama</t>
  </si>
  <si>
    <t>899721132</t>
  </si>
  <si>
    <t>Označenie kanalizačného potrubia hnedou výstražnou fóliou</t>
  </si>
  <si>
    <t>05 - SO 05 - Teplovodná prípojka</t>
  </si>
  <si>
    <t>Teplovodná prípojka</t>
  </si>
  <si>
    <t>144526148</t>
  </si>
  <si>
    <t>06 - SO 06 - Statická doprava</t>
  </si>
  <si>
    <t>338171122pp</t>
  </si>
  <si>
    <t>Osadenie stĺpika pre dopravnú značku s vykopaním základu a zabetónovaním</t>
  </si>
  <si>
    <t>1072915444</t>
  </si>
  <si>
    <t>4044777000</t>
  </si>
  <si>
    <t>Stĺpik Zn, f60 mm / 3 bm</t>
  </si>
  <si>
    <t>-1163575727</t>
  </si>
  <si>
    <t>914001111</t>
  </si>
  <si>
    <t>Osadenie a montáž cestnej zvislej dopravnej značky na stľpik, stľp,konzolu alebo objekt-pre TDZ</t>
  </si>
  <si>
    <t>1881131665</t>
  </si>
  <si>
    <t>4044743002</t>
  </si>
  <si>
    <t xml:space="preserve">Dopravná značka - v zmysle PD </t>
  </si>
  <si>
    <t>-244217274</t>
  </si>
  <si>
    <t>9144320000.PC</t>
  </si>
  <si>
    <t>Dočasné dopravné značenie</t>
  </si>
  <si>
    <t>1332642075</t>
  </si>
  <si>
    <t>915711111</t>
  </si>
  <si>
    <t>Vodorovné značenie krytu striekané farbou deliacich čiar šírky 125 mm</t>
  </si>
  <si>
    <t>963529042</t>
  </si>
  <si>
    <t>915721111</t>
  </si>
  <si>
    <t>Vodorovné značenie krytu striekané farbou stopčiar, zebier, tieňov, šípok nápisov, prechodov a pod.</t>
  </si>
  <si>
    <t>-128429099</t>
  </si>
  <si>
    <t>915791111</t>
  </si>
  <si>
    <t>Predznačenie pre značenie striekané farbou z náterových hmôt deliace čiary, vodiace prúžky</t>
  </si>
  <si>
    <t>1038377741</t>
  </si>
  <si>
    <t>{10aaa366-2df1-4ce3-bb4d-475aacdadc9b}</t>
  </si>
  <si>
    <t>D1 - HSV - Práce a dodávky HSV</t>
  </si>
  <si>
    <t xml:space="preserve">    D2 - 1 - Zemné práce</t>
  </si>
  <si>
    <t xml:space="preserve">    D3 - 2 - Zakladanie</t>
  </si>
  <si>
    <t xml:space="preserve">    D4 - 3 - Zvislé a kompletné konštrukcie</t>
  </si>
  <si>
    <t xml:space="preserve">    D5 - 4 - Vodorovné konštrukcie</t>
  </si>
  <si>
    <t xml:space="preserve">    D6 - 6 - Úpravy povrchov, podlahy, osadenie</t>
  </si>
  <si>
    <t xml:space="preserve">    D7 - 9 - Ostatné konštrukcie a práce-búranie</t>
  </si>
  <si>
    <t xml:space="preserve">    D8 - 99 - Presun hmôt HSV</t>
  </si>
  <si>
    <t>D9 - PSV - Práce a dodávky PSV</t>
  </si>
  <si>
    <t xml:space="preserve">    D10 - 711 - Izolácie proti vode a vlhkosti</t>
  </si>
  <si>
    <t xml:space="preserve">    D11 - 712 - Izolácie striech</t>
  </si>
  <si>
    <t xml:space="preserve">    D12 - 713 - Izolácie tepelné</t>
  </si>
  <si>
    <t xml:space="preserve">    D13 - 763 - Konštrukcie - drevostavby</t>
  </si>
  <si>
    <t xml:space="preserve">    D14 - 764 - Konštrukcie klampiarske</t>
  </si>
  <si>
    <t xml:space="preserve">    D15 - 766 - Konštrukcie stolárske</t>
  </si>
  <si>
    <t xml:space="preserve">    D16 - 767 - Konštrukcie doplnkové kovové</t>
  </si>
  <si>
    <t xml:space="preserve">    D17 - 771 - Podlahy z dlaždíc</t>
  </si>
  <si>
    <t xml:space="preserve">    D18 - 776 - Podlahy povlakové</t>
  </si>
  <si>
    <t xml:space="preserve">    D19 - 781 - Dokončovacie práce a obklady</t>
  </si>
  <si>
    <t xml:space="preserve">    D20 - 784 - Dokončovacie práce - maľby</t>
  </si>
  <si>
    <t>D21 - M - Práce a dodávky M</t>
  </si>
  <si>
    <t xml:space="preserve">    D22 - 33-M - Montáže dopr.zariad.sklad.zar.a váh</t>
  </si>
  <si>
    <t>Výkop šachty nezapaženej, hornina 3</t>
  </si>
  <si>
    <t>Betón stropov doskových a trámových,  železový tr.C 25/30</t>
  </si>
  <si>
    <t>Vnútorná omietka stropov a stien</t>
  </si>
  <si>
    <t>Násyp s utlačením a urovnaním povrchu z kameniva ťaženého hrubého a drobného</t>
  </si>
  <si>
    <t>Zhotovenie parozábrany pre strechy ploché do 10°</t>
  </si>
  <si>
    <t>Zakrývanie tepelnej izolácie podláh fóliou</t>
  </si>
  <si>
    <t>196</t>
  </si>
  <si>
    <t>198</t>
  </si>
  <si>
    <t>200</t>
  </si>
  <si>
    <t>202</t>
  </si>
  <si>
    <t>204</t>
  </si>
  <si>
    <t>206</t>
  </si>
  <si>
    <t>208</t>
  </si>
  <si>
    <t>210</t>
  </si>
  <si>
    <t>212</t>
  </si>
  <si>
    <t>214</t>
  </si>
  <si>
    <t>216</t>
  </si>
  <si>
    <t>218</t>
  </si>
  <si>
    <t>220</t>
  </si>
  <si>
    <t>222</t>
  </si>
  <si>
    <t>224</t>
  </si>
  <si>
    <t>226</t>
  </si>
  <si>
    <t>228</t>
  </si>
  <si>
    <t>230</t>
  </si>
  <si>
    <t>232</t>
  </si>
  <si>
    <t>767o17p</t>
  </si>
  <si>
    <t xml:space="preserve">Dodávka a montáž hliníkového okna s trojsklom pevné EI 30/D3 vrátane parapetov pol.17P v zmysle PD </t>
  </si>
  <si>
    <t>-1398298742</t>
  </si>
  <si>
    <t>234</t>
  </si>
  <si>
    <t>236</t>
  </si>
  <si>
    <t>238</t>
  </si>
  <si>
    <t>240</t>
  </si>
  <si>
    <t>242</t>
  </si>
  <si>
    <t>244</t>
  </si>
  <si>
    <t>Dodávka a montáž hliníkovej zasklenej steny s trojsklom pol. ZS-E1 v zmysle PD</t>
  </si>
  <si>
    <t>246</t>
  </si>
  <si>
    <t>Dodávka a montáž hliníkovej zasklenej steny s trojsklom pol. ZS-E2, EI 30/D3 pevné v zmysle PD</t>
  </si>
  <si>
    <t>248</t>
  </si>
  <si>
    <t>250</t>
  </si>
  <si>
    <t>252</t>
  </si>
  <si>
    <t>254</t>
  </si>
  <si>
    <t>258</t>
  </si>
  <si>
    <t>260</t>
  </si>
  <si>
    <t>262</t>
  </si>
  <si>
    <t>264</t>
  </si>
  <si>
    <t>266</t>
  </si>
  <si>
    <t>268</t>
  </si>
  <si>
    <t>270</t>
  </si>
  <si>
    <t>272</t>
  </si>
  <si>
    <t>274</t>
  </si>
  <si>
    <t>276</t>
  </si>
  <si>
    <t>278</t>
  </si>
  <si>
    <t>Lepenie povlakových podláh z plastov PVC bez podkladu z pásov vrátane soklíkov</t>
  </si>
  <si>
    <t>280</t>
  </si>
  <si>
    <t>282</t>
  </si>
  <si>
    <t>284</t>
  </si>
  <si>
    <t>286</t>
  </si>
  <si>
    <t>Koberec všívaný</t>
  </si>
  <si>
    <t>288</t>
  </si>
  <si>
    <t>290</t>
  </si>
  <si>
    <t>292</t>
  </si>
  <si>
    <t>Obkladačky keramické glazované</t>
  </si>
  <si>
    <t>294</t>
  </si>
  <si>
    <t>296</t>
  </si>
  <si>
    <t>298</t>
  </si>
  <si>
    <t>151</t>
  </si>
  <si>
    <t>300</t>
  </si>
  <si>
    <t>Novostavba materskej školy na parcele č.370-12, Púchov</t>
  </si>
  <si>
    <t>ZADANIE</t>
  </si>
  <si>
    <t xml:space="preserve">Stavba: </t>
  </si>
  <si>
    <t>NOVOSTAVBA MATERSKEJ ŠKOLY</t>
  </si>
  <si>
    <t xml:space="preserve">Objekt: </t>
  </si>
  <si>
    <t xml:space="preserve">BLESKOZVOD A UZEMNENIE </t>
  </si>
  <si>
    <t xml:space="preserve">Spracoval: </t>
  </si>
  <si>
    <t xml:space="preserve">Miesto: </t>
  </si>
  <si>
    <t xml:space="preserve">Dátum: </t>
  </si>
  <si>
    <t>19. 3. 2018</t>
  </si>
  <si>
    <t>Č.</t>
  </si>
  <si>
    <t>KCN</t>
  </si>
  <si>
    <t>Kód položky</t>
  </si>
  <si>
    <t>Množstvo celkom</t>
  </si>
  <si>
    <t>Cena jednotková</t>
  </si>
  <si>
    <t>Cena celkom</t>
  </si>
  <si>
    <t xml:space="preserve">M   </t>
  </si>
  <si>
    <t>21-M</t>
  </si>
  <si>
    <t xml:space="preserve">Elektromontáže   </t>
  </si>
  <si>
    <t>921</t>
  </si>
  <si>
    <t>210010005</t>
  </si>
  <si>
    <t xml:space="preserve">Rúrka ohybná elektroinštalačná, uložená pod omietkou, typ 23 - 36 mm   </t>
  </si>
  <si>
    <t>345</t>
  </si>
  <si>
    <t>3450704400</t>
  </si>
  <si>
    <t xml:space="preserve">I-Rúrka FXP  40   </t>
  </si>
  <si>
    <t>210010313</t>
  </si>
  <si>
    <t xml:space="preserve">Škatuľa odbočná s viečkom, bez zapojenia (KO 125) štvorcová   </t>
  </si>
  <si>
    <t>3450913000</t>
  </si>
  <si>
    <t xml:space="preserve">Krabica  KO-125E   </t>
  </si>
  <si>
    <t xml:space="preserve">Montáž výstražných, číslovacích a iných tabuliek   </t>
  </si>
  <si>
    <t>548</t>
  </si>
  <si>
    <t xml:space="preserve">Tabuľka výstražná, NEBEZPEčENSTVO POČAS BÚRKY, 480 699   </t>
  </si>
  <si>
    <t>210220020</t>
  </si>
  <si>
    <t xml:space="preserve">Uzemňovacie vedenie v zemi FeZn vrátane izolácie spojov   </t>
  </si>
  <si>
    <t>354</t>
  </si>
  <si>
    <t xml:space="preserve">Svorka spoj.SR 03   </t>
  </si>
  <si>
    <t xml:space="preserve">páskový vodič FeZn43 Fl 30x4   </t>
  </si>
  <si>
    <t xml:space="preserve">Drôt pozinkovaný FeZn Rd 10.00mm   </t>
  </si>
  <si>
    <t>210220050</t>
  </si>
  <si>
    <t xml:space="preserve">Označenie zvodov číselnými štítkami   </t>
  </si>
  <si>
    <t>3544247915</t>
  </si>
  <si>
    <t xml:space="preserve">Štítok orientačný zemniaci, obj. č. EBL000000360; bleskozvodný a uzemňovací materiál   </t>
  </si>
  <si>
    <t>210220800</t>
  </si>
  <si>
    <t xml:space="preserve">Uzemňovacie vedenie na povrchu  AlMgSi  O 8-10   </t>
  </si>
  <si>
    <t xml:space="preserve">Drôt AlMgSi 8mm   </t>
  </si>
  <si>
    <t>210220813</t>
  </si>
  <si>
    <t xml:space="preserve">Podpery vedenia   </t>
  </si>
  <si>
    <t>3540405200</t>
  </si>
  <si>
    <t xml:space="preserve">HR-Podpera   </t>
  </si>
  <si>
    <t>210220853</t>
  </si>
  <si>
    <t xml:space="preserve">Svorky   </t>
  </si>
  <si>
    <t xml:space="preserve">HR-Svorka   </t>
  </si>
  <si>
    <t xml:space="preserve">Zachyt.tyč včít.upevnenia na stojane malom   </t>
  </si>
  <si>
    <t xml:space="preserve">HR tyč 1,5   </t>
  </si>
  <si>
    <t>3544215850</t>
  </si>
  <si>
    <t xml:space="preserve">Horný držiak zachytávacej tyče betónový 17kg vrátane gumenej podložky   </t>
  </si>
  <si>
    <t>3540300300</t>
  </si>
  <si>
    <t xml:space="preserve">HR-Zberná tyč 2,0m   </t>
  </si>
  <si>
    <t xml:space="preserve">HR-Svorka RS2   </t>
  </si>
  <si>
    <t>210220293</t>
  </si>
  <si>
    <t xml:space="preserve">Tvarovanie vedenia na povrchu, ochrannej rúrky, uholníka   </t>
  </si>
  <si>
    <t xml:space="preserve">HR Svorka skúšobná   </t>
  </si>
  <si>
    <t>3540408300</t>
  </si>
  <si>
    <t xml:space="preserve">HR-Svorka SZ   </t>
  </si>
  <si>
    <t>R</t>
  </si>
  <si>
    <t xml:space="preserve">Podružný materiál   </t>
  </si>
  <si>
    <t xml:space="preserve">Podiel pridružených výkonov   </t>
  </si>
  <si>
    <t>OST</t>
  </si>
  <si>
    <t xml:space="preserve">Ostatné   </t>
  </si>
  <si>
    <t>HZS</t>
  </si>
  <si>
    <t>HZS000114</t>
  </si>
  <si>
    <t xml:space="preserve">Revízia a revízna správa   </t>
  </si>
  <si>
    <t>HZS000211</t>
  </si>
  <si>
    <t xml:space="preserve">Drobné vopred nešpecifikované práce. Stavebno montážne práce menej náročne, pomocné alebo manipulačné (Tr 1) v rozsahu viac 4 a menej ako 8 hodínn   </t>
  </si>
  <si>
    <t xml:space="preserve">Celkom   </t>
  </si>
  <si>
    <t>M - SILNICE SK s.r.o.</t>
  </si>
  <si>
    <t>36 833 380</t>
  </si>
  <si>
    <t>SK2022448098</t>
  </si>
  <si>
    <t>Zhotoviteľ: M - SILNICE SK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</si>
</sst>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%"/>
    <numFmt numFmtId="165" formatCode="dd\.mm\.yyyy"/>
    <numFmt numFmtId="166" formatCode="#,##0.00000"/>
    <numFmt numFmtId="167" formatCode="#,##0.000"/>
    <numFmt numFmtId="168" formatCode="###0;\-###0"/>
    <numFmt numFmtId="169" formatCode="###0.000;\-###0.000"/>
  </numFmts>
  <fonts count="56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sz val="8"/>
      <name val="MS Sans Serif"/>
      <charset val="1"/>
    </font>
    <font>
      <b/>
      <sz val="14"/>
      <name val="Arial"/>
      <charset val="238"/>
    </font>
    <font>
      <b/>
      <sz val="8"/>
      <name val="Arial CE"/>
      <charset val="238"/>
    </font>
    <font>
      <b/>
      <sz val="8"/>
      <name val="Arial"/>
      <charset val="238"/>
    </font>
    <font>
      <sz val="8"/>
      <name val="Arial"/>
      <charset val="238"/>
    </font>
    <font>
      <sz val="7"/>
      <name val="Arial CE"/>
      <charset val="238"/>
    </font>
    <font>
      <sz val="10"/>
      <name val="Arial"/>
      <charset val="238"/>
    </font>
    <font>
      <sz val="8"/>
      <name val="Arial CE"/>
      <charset val="238"/>
    </font>
    <font>
      <sz val="9"/>
      <name val="Arial CE"/>
      <charset val="238"/>
    </font>
    <font>
      <sz val="9"/>
      <name val="Arial"/>
      <charset val="238"/>
    </font>
    <font>
      <sz val="10"/>
      <name val="Arial"/>
      <charset val="110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b/>
      <sz val="8"/>
      <color indexed="18"/>
      <name val="Arial CE"/>
      <charset val="238"/>
    </font>
    <font>
      <i/>
      <sz val="8"/>
      <color indexed="12"/>
      <name val="Arial CE"/>
      <charset val="238"/>
    </font>
    <font>
      <i/>
      <sz val="7"/>
      <color indexed="12"/>
      <name val="Arial CE"/>
      <charset val="238"/>
    </font>
    <font>
      <b/>
      <sz val="9"/>
      <color indexed="10"/>
      <name val="Arial CE"/>
      <charset val="238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37" fillId="0" borderId="0" applyNumberFormat="0" applyFill="0" applyBorder="0" applyAlignment="0" applyProtection="0"/>
    <xf numFmtId="0" fontId="38" fillId="0" borderId="0" applyAlignment="0">
      <alignment vertical="top"/>
      <protection locked="0"/>
    </xf>
  </cellStyleXfs>
  <cellXfs count="34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6" xfId="0" applyNumberFormat="1" applyFont="1" applyBorder="1" applyAlignment="1">
      <alignment vertical="center"/>
    </xf>
    <xf numFmtId="4" fontId="27" fillId="0" borderId="17" xfId="0" applyNumberFormat="1" applyFont="1" applyBorder="1" applyAlignment="1">
      <alignment vertical="center"/>
    </xf>
    <xf numFmtId="166" fontId="27" fillId="0" borderId="17" xfId="0" applyNumberFormat="1" applyFont="1" applyBorder="1" applyAlignment="1">
      <alignment vertical="center"/>
    </xf>
    <xf numFmtId="4" fontId="27" fillId="0" borderId="18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>
      <alignment vertical="center"/>
    </xf>
    <xf numFmtId="0" fontId="23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36" fillId="0" borderId="25" xfId="0" applyFont="1" applyBorder="1" applyAlignment="1" applyProtection="1">
      <alignment horizontal="center" vertical="center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167" fontId="36" fillId="0" borderId="25" xfId="0" applyNumberFormat="1" applyFont="1" applyBorder="1" applyAlignment="1" applyProtection="1">
      <alignment vertical="center"/>
      <protection locked="0"/>
    </xf>
    <xf numFmtId="0" fontId="0" fillId="0" borderId="16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0" fillId="0" borderId="0" xfId="0"/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14" fontId="2" fillId="4" borderId="0" xfId="0" applyNumberFormat="1" applyFont="1" applyFill="1" applyBorder="1" applyAlignment="1" applyProtection="1">
      <alignment horizontal="left" vertical="center"/>
      <protection locked="0"/>
    </xf>
    <xf numFmtId="167" fontId="0" fillId="0" borderId="25" xfId="0" applyNumberFormat="1" applyFont="1" applyFill="1" applyBorder="1" applyAlignment="1" applyProtection="1">
      <alignment vertical="center"/>
      <protection locked="0"/>
    </xf>
    <xf numFmtId="0" fontId="38" fillId="0" borderId="0" xfId="2" applyAlignment="1">
      <alignment horizontal="left" vertical="top"/>
      <protection locked="0"/>
    </xf>
    <xf numFmtId="0" fontId="40" fillId="0" borderId="0" xfId="2" applyFont="1" applyAlignment="1" applyProtection="1">
      <alignment horizontal="left"/>
    </xf>
    <xf numFmtId="0" fontId="41" fillId="0" borderId="0" xfId="2" applyFont="1" applyAlignment="1" applyProtection="1">
      <alignment horizontal="left"/>
    </xf>
    <xf numFmtId="0" fontId="42" fillId="0" borderId="0" xfId="2" applyFont="1" applyAlignment="1" applyProtection="1">
      <alignment horizontal="left"/>
    </xf>
    <xf numFmtId="0" fontId="43" fillId="0" borderId="0" xfId="2" applyFont="1" applyAlignment="1" applyProtection="1">
      <alignment horizontal="right"/>
    </xf>
    <xf numFmtId="0" fontId="43" fillId="0" borderId="0" xfId="2" applyFont="1" applyAlignment="1" applyProtection="1">
      <alignment horizontal="left"/>
    </xf>
    <xf numFmtId="0" fontId="44" fillId="0" borderId="0" xfId="2" applyFont="1" applyAlignment="1" applyProtection="1">
      <alignment horizontal="left"/>
    </xf>
    <xf numFmtId="0" fontId="45" fillId="0" borderId="0" xfId="2" applyFont="1" applyAlignment="1" applyProtection="1">
      <alignment horizontal="right"/>
    </xf>
    <xf numFmtId="0" fontId="45" fillId="0" borderId="0" xfId="2" applyFont="1" applyAlignment="1" applyProtection="1">
      <alignment horizontal="left"/>
    </xf>
    <xf numFmtId="0" fontId="46" fillId="0" borderId="0" xfId="2" applyFont="1" applyAlignment="1" applyProtection="1">
      <alignment horizontal="left"/>
    </xf>
    <xf numFmtId="0" fontId="44" fillId="0" borderId="0" xfId="2" applyFont="1" applyAlignment="1" applyProtection="1">
      <alignment horizontal="left" vertical="top"/>
    </xf>
    <xf numFmtId="0" fontId="47" fillId="0" borderId="0" xfId="2" applyFont="1" applyAlignment="1" applyProtection="1">
      <alignment horizontal="left" vertical="top"/>
    </xf>
    <xf numFmtId="0" fontId="43" fillId="0" borderId="0" xfId="2" applyFont="1" applyAlignment="1" applyProtection="1">
      <alignment horizontal="left" vertical="top"/>
    </xf>
    <xf numFmtId="0" fontId="45" fillId="7" borderId="26" xfId="2" applyFont="1" applyFill="1" applyBorder="1" applyAlignment="1" applyProtection="1">
      <alignment horizontal="center" vertical="center" wrapText="1"/>
    </xf>
    <xf numFmtId="0" fontId="48" fillId="0" borderId="0" xfId="2" applyFont="1" applyAlignment="1" applyProtection="1">
      <alignment horizontal="left"/>
    </xf>
    <xf numFmtId="168" fontId="43" fillId="0" borderId="0" xfId="2" applyNumberFormat="1" applyFont="1" applyAlignment="1" applyProtection="1">
      <alignment horizontal="right"/>
    </xf>
    <xf numFmtId="0" fontId="43" fillId="0" borderId="0" xfId="2" applyFont="1" applyAlignment="1" applyProtection="1">
      <alignment horizontal="left" wrapText="1"/>
    </xf>
    <xf numFmtId="0" fontId="49" fillId="0" borderId="0" xfId="2" applyFont="1" applyAlignment="1" applyProtection="1">
      <alignment horizontal="left" wrapText="1"/>
    </xf>
    <xf numFmtId="0" fontId="50" fillId="0" borderId="0" xfId="2" applyFont="1" applyAlignment="1" applyProtection="1">
      <alignment horizontal="left" wrapText="1"/>
    </xf>
    <xf numFmtId="169" fontId="43" fillId="0" borderId="0" xfId="2" applyNumberFormat="1" applyFont="1" applyAlignment="1" applyProtection="1">
      <alignment horizontal="right"/>
    </xf>
    <xf numFmtId="2" fontId="43" fillId="0" borderId="0" xfId="2" applyNumberFormat="1" applyFont="1" applyAlignment="1" applyProtection="1">
      <alignment horizontal="right"/>
    </xf>
    <xf numFmtId="0" fontId="51" fillId="0" borderId="0" xfId="2" applyFont="1" applyAlignment="1" applyProtection="1">
      <alignment horizontal="left" wrapText="1"/>
    </xf>
    <xf numFmtId="168" fontId="45" fillId="0" borderId="27" xfId="2" applyNumberFormat="1" applyFont="1" applyBorder="1" applyAlignment="1" applyProtection="1">
      <alignment horizontal="right"/>
    </xf>
    <xf numFmtId="0" fontId="45" fillId="0" borderId="28" xfId="2" applyFont="1" applyBorder="1" applyAlignment="1" applyProtection="1">
      <alignment horizontal="left" wrapText="1"/>
    </xf>
    <xf numFmtId="169" fontId="45" fillId="0" borderId="28" xfId="2" applyNumberFormat="1" applyFont="1" applyBorder="1" applyAlignment="1" applyProtection="1">
      <alignment horizontal="right"/>
    </xf>
    <xf numFmtId="2" fontId="43" fillId="0" borderId="28" xfId="2" applyNumberFormat="1" applyFont="1" applyBorder="1" applyAlignment="1" applyProtection="1">
      <alignment horizontal="right"/>
    </xf>
    <xf numFmtId="2" fontId="43" fillId="0" borderId="29" xfId="2" applyNumberFormat="1" applyFont="1" applyBorder="1" applyAlignment="1" applyProtection="1">
      <alignment horizontal="right"/>
    </xf>
    <xf numFmtId="168" fontId="52" fillId="0" borderId="27" xfId="2" applyNumberFormat="1" applyFont="1" applyBorder="1" applyAlignment="1" applyProtection="1">
      <alignment horizontal="right"/>
    </xf>
    <xf numFmtId="0" fontId="52" fillId="0" borderId="28" xfId="2" applyFont="1" applyBorder="1" applyAlignment="1" applyProtection="1">
      <alignment horizontal="left" wrapText="1"/>
    </xf>
    <xf numFmtId="169" fontId="52" fillId="0" borderId="28" xfId="2" applyNumberFormat="1" applyFont="1" applyBorder="1" applyAlignment="1" applyProtection="1">
      <alignment horizontal="right"/>
    </xf>
    <xf numFmtId="2" fontId="53" fillId="0" borderId="28" xfId="2" applyNumberFormat="1" applyFont="1" applyBorder="1" applyAlignment="1" applyProtection="1">
      <alignment horizontal="right"/>
    </xf>
    <xf numFmtId="168" fontId="46" fillId="0" borderId="0" xfId="2" applyNumberFormat="1" applyFont="1" applyAlignment="1" applyProtection="1">
      <alignment horizontal="right"/>
    </xf>
    <xf numFmtId="0" fontId="46" fillId="0" borderId="0" xfId="2" applyFont="1" applyAlignment="1" applyProtection="1">
      <alignment horizontal="left" wrapText="1"/>
    </xf>
    <xf numFmtId="0" fontId="54" fillId="0" borderId="0" xfId="2" applyFont="1" applyAlignment="1" applyProtection="1">
      <alignment horizontal="left" wrapText="1"/>
    </xf>
    <xf numFmtId="0" fontId="55" fillId="0" borderId="0" xfId="2" applyFont="1" applyAlignment="1" applyProtection="1">
      <alignment horizontal="left" wrapText="1"/>
    </xf>
    <xf numFmtId="169" fontId="46" fillId="0" borderId="0" xfId="2" applyNumberFormat="1" applyFont="1" applyAlignment="1" applyProtection="1">
      <alignment horizontal="right"/>
    </xf>
    <xf numFmtId="2" fontId="46" fillId="0" borderId="0" xfId="2" applyNumberFormat="1" applyFont="1" applyAlignment="1" applyProtection="1">
      <alignment horizontal="right"/>
    </xf>
    <xf numFmtId="4" fontId="55" fillId="0" borderId="0" xfId="2" applyNumberFormat="1" applyFont="1" applyAlignment="1" applyProtection="1">
      <alignment horizontal="right" wrapText="1"/>
    </xf>
    <xf numFmtId="0" fontId="38" fillId="0" borderId="0" xfId="2" applyFont="1" applyAlignment="1">
      <alignment horizontal="left" vertical="top"/>
      <protection locked="0"/>
    </xf>
    <xf numFmtId="2" fontId="43" fillId="0" borderId="30" xfId="2" applyNumberFormat="1" applyFont="1" applyBorder="1" applyAlignment="1" applyProtection="1">
      <alignment horizontal="right"/>
    </xf>
    <xf numFmtId="2" fontId="43" fillId="0" borderId="0" xfId="2" applyNumberFormat="1" applyFont="1" applyBorder="1" applyAlignment="1" applyProtection="1">
      <alignment horizontal="right"/>
    </xf>
    <xf numFmtId="2" fontId="43" fillId="0" borderId="31" xfId="2" applyNumberFormat="1" applyFont="1" applyBorder="1" applyAlignment="1" applyProtection="1">
      <alignment horizontal="right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/>
    </xf>
    <xf numFmtId="4" fontId="18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4" fontId="26" fillId="0" borderId="0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center" wrapText="1"/>
    </xf>
    <xf numFmtId="4" fontId="23" fillId="6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7" fillId="4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4" fontId="7" fillId="4" borderId="0" xfId="0" applyNumberFormat="1" applyFont="1" applyFill="1" applyBorder="1" applyAlignment="1" applyProtection="1">
      <alignment vertical="center"/>
      <protection locked="0"/>
    </xf>
    <xf numFmtId="4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18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33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36" fillId="0" borderId="25" xfId="0" applyFont="1" applyBorder="1" applyAlignment="1" applyProtection="1">
      <alignment horizontal="left" vertical="center" wrapText="1"/>
      <protection locked="0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0" borderId="25" xfId="0" applyNumberFormat="1" applyFont="1" applyBorder="1" applyAlignment="1" applyProtection="1">
      <alignment vertical="center"/>
      <protection locked="0"/>
    </xf>
    <xf numFmtId="4" fontId="7" fillId="0" borderId="23" xfId="0" applyNumberFormat="1" applyFont="1" applyBorder="1" applyAlignment="1"/>
    <xf numFmtId="4" fontId="7" fillId="0" borderId="23" xfId="0" applyNumberFormat="1" applyFont="1" applyBorder="1" applyAlignment="1">
      <alignment vertical="center"/>
    </xf>
    <xf numFmtId="4" fontId="6" fillId="0" borderId="12" xfId="0" applyNumberFormat="1" applyFont="1" applyBorder="1" applyAlignment="1"/>
    <xf numFmtId="4" fontId="6" fillId="0" borderId="12" xfId="0" applyNumberFormat="1" applyFont="1" applyBorder="1" applyAlignment="1">
      <alignment vertical="center"/>
    </xf>
    <xf numFmtId="4" fontId="7" fillId="0" borderId="17" xfId="0" applyNumberFormat="1" applyFont="1" applyBorder="1" applyAlignment="1"/>
    <xf numFmtId="4" fontId="7" fillId="0" borderId="17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4" fontId="23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4" fontId="31" fillId="0" borderId="0" xfId="0" applyNumberFormat="1" applyFont="1" applyBorder="1" applyAlignment="1">
      <alignment vertical="center"/>
    </xf>
    <xf numFmtId="4" fontId="0" fillId="4" borderId="22" xfId="0" applyNumberFormat="1" applyFont="1" applyFill="1" applyBorder="1" applyAlignment="1" applyProtection="1">
      <alignment vertical="center"/>
      <protection locked="0"/>
    </xf>
    <xf numFmtId="4" fontId="0" fillId="4" borderId="24" xfId="0" applyNumberFormat="1" applyFont="1" applyFill="1" applyBorder="1" applyAlignment="1" applyProtection="1">
      <alignment vertical="center"/>
      <protection locked="0"/>
    </xf>
    <xf numFmtId="4" fontId="36" fillId="4" borderId="22" xfId="0" applyNumberFormat="1" applyFont="1" applyFill="1" applyBorder="1" applyAlignment="1" applyProtection="1">
      <alignment vertical="center"/>
      <protection locked="0"/>
    </xf>
    <xf numFmtId="4" fontId="36" fillId="4" borderId="24" xfId="0" applyNumberFormat="1" applyFont="1" applyFill="1" applyBorder="1" applyAlignment="1" applyProtection="1">
      <alignment vertical="center"/>
      <protection locked="0"/>
    </xf>
    <xf numFmtId="0" fontId="39" fillId="0" borderId="0" xfId="2" applyFont="1" applyAlignment="1" applyProtection="1">
      <alignment horizontal="center" vertical="center"/>
    </xf>
    <xf numFmtId="0" fontId="46" fillId="0" borderId="0" xfId="2" applyFont="1" applyAlignment="1" applyProtection="1">
      <alignment horizontal="left"/>
    </xf>
    <xf numFmtId="0" fontId="46" fillId="0" borderId="0" xfId="2" applyFont="1" applyAlignment="1" applyProtection="1">
      <alignment horizontal="center" vertical="center"/>
    </xf>
    <xf numFmtId="0" fontId="47" fillId="0" borderId="0" xfId="2" applyFont="1" applyAlignment="1" applyProtection="1">
      <alignment horizontal="center"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0" fontId="46" fillId="0" borderId="0" xfId="2" applyFont="1" applyAlignment="1" applyProtection="1"/>
    <xf numFmtId="0" fontId="47" fillId="0" borderId="0" xfId="2" applyFont="1" applyAlignment="1" applyProtection="1">
      <alignment vertical="center"/>
    </xf>
    <xf numFmtId="0" fontId="44" fillId="0" borderId="0" xfId="2" applyFont="1" applyAlignment="1" applyProtection="1">
      <alignment vertical="top"/>
    </xf>
  </cellXfs>
  <cellStyles count="3">
    <cellStyle name="Hypertextové prepojenie" xfId="1" builtinId="8"/>
    <cellStyle name="Normálna" xfId="0" builtinId="0" customBuiltin="1"/>
    <cellStyle name="normálne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K111"/>
  <sheetViews>
    <sheetView showGridLines="0" tabSelected="1" workbookViewId="0">
      <pane ySplit="1" topLeftCell="A2" activePane="bottomLeft" state="frozen"/>
      <selection pane="bottomLeft" activeCell="E14" sqref="E14:AJ14"/>
    </sheetView>
  </sheetViews>
  <sheetFormatPr defaultRowHeight="12"/>
  <cols>
    <col min="1" max="1" width="8.140625" customWidth="1"/>
    <col min="2" max="2" width="1.7109375" customWidth="1"/>
    <col min="3" max="3" width="4.140625" customWidth="1"/>
    <col min="4" max="33" width="2.28515625" customWidth="1"/>
    <col min="34" max="34" width="3.140625" customWidth="1"/>
    <col min="35" max="37" width="2.28515625" customWidth="1"/>
    <col min="38" max="38" width="8.140625" customWidth="1"/>
    <col min="39" max="39" width="3.140625" customWidth="1"/>
    <col min="40" max="40" width="13.140625" customWidth="1"/>
    <col min="41" max="41" width="7.28515625" customWidth="1"/>
    <col min="42" max="42" width="4.140625" customWidth="1"/>
    <col min="43" max="43" width="1.7109375" customWidth="1"/>
    <col min="44" max="44" width="13.7109375" customWidth="1"/>
    <col min="45" max="46" width="25.85546875" hidden="1" customWidth="1"/>
    <col min="47" max="47" width="25" hidden="1" customWidth="1"/>
    <col min="48" max="52" width="21.7109375" hidden="1" customWidth="1"/>
    <col min="53" max="53" width="19.140625" hidden="1" customWidth="1"/>
    <col min="54" max="54" width="25" hidden="1" customWidth="1"/>
    <col min="55" max="56" width="19.140625" hidden="1" customWidth="1"/>
    <col min="57" max="57" width="66.28515625" customWidth="1"/>
    <col min="71" max="89" width="9.140625" hidden="1"/>
  </cols>
  <sheetData>
    <row r="1" spans="1:73" ht="21.15" customHeight="1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" customHeight="1">
      <c r="C2" s="235" t="s">
        <v>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R2" s="279" t="s">
        <v>8</v>
      </c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S2" s="18" t="s">
        <v>9</v>
      </c>
      <c r="BT2" s="18" t="s">
        <v>10</v>
      </c>
    </row>
    <row r="3" spans="1:73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" customHeight="1">
      <c r="B4" s="22"/>
      <c r="C4" s="237" t="s">
        <v>11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"/>
      <c r="AS4" s="24" t="s">
        <v>12</v>
      </c>
      <c r="BE4" s="25" t="s">
        <v>13</v>
      </c>
      <c r="BS4" s="18" t="s">
        <v>14</v>
      </c>
    </row>
    <row r="5" spans="1:73" ht="14.4" customHeight="1">
      <c r="B5" s="22"/>
      <c r="C5" s="26"/>
      <c r="D5" s="27" t="s">
        <v>15</v>
      </c>
      <c r="E5" s="26"/>
      <c r="F5" s="26"/>
      <c r="G5" s="26"/>
      <c r="H5" s="26"/>
      <c r="I5" s="26"/>
      <c r="J5" s="26"/>
      <c r="K5" s="241" t="s">
        <v>16</v>
      </c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6"/>
      <c r="AQ5" s="23"/>
      <c r="BE5" s="239" t="s">
        <v>17</v>
      </c>
      <c r="BS5" s="18" t="s">
        <v>9</v>
      </c>
    </row>
    <row r="6" spans="1:73" ht="36.9" customHeight="1">
      <c r="B6" s="22"/>
      <c r="C6" s="26"/>
      <c r="D6" s="29" t="s">
        <v>18</v>
      </c>
      <c r="E6" s="26"/>
      <c r="F6" s="26"/>
      <c r="G6" s="26"/>
      <c r="H6" s="26"/>
      <c r="I6" s="26"/>
      <c r="J6" s="26"/>
      <c r="K6" s="243" t="s">
        <v>19</v>
      </c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6"/>
      <c r="AQ6" s="23"/>
      <c r="BE6" s="240"/>
      <c r="BS6" s="18" t="s">
        <v>9</v>
      </c>
    </row>
    <row r="7" spans="1:73" ht="14.4" customHeight="1">
      <c r="B7" s="22"/>
      <c r="C7" s="26"/>
      <c r="D7" s="30" t="s">
        <v>20</v>
      </c>
      <c r="E7" s="26"/>
      <c r="F7" s="26"/>
      <c r="G7" s="26"/>
      <c r="H7" s="26"/>
      <c r="I7" s="26"/>
      <c r="J7" s="26"/>
      <c r="K7" s="28" t="s">
        <v>5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0" t="s">
        <v>21</v>
      </c>
      <c r="AL7" s="26"/>
      <c r="AM7" s="26"/>
      <c r="AN7" s="28" t="s">
        <v>5</v>
      </c>
      <c r="AO7" s="26"/>
      <c r="AP7" s="26"/>
      <c r="AQ7" s="23"/>
      <c r="BE7" s="240"/>
      <c r="BS7" s="18" t="s">
        <v>9</v>
      </c>
    </row>
    <row r="8" spans="1:73" ht="14.4" customHeight="1">
      <c r="B8" s="22"/>
      <c r="C8" s="26"/>
      <c r="D8" s="30" t="s">
        <v>22</v>
      </c>
      <c r="E8" s="26"/>
      <c r="F8" s="26"/>
      <c r="G8" s="26"/>
      <c r="H8" s="26"/>
      <c r="I8" s="26"/>
      <c r="J8" s="26"/>
      <c r="K8" s="28" t="s">
        <v>23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0" t="s">
        <v>24</v>
      </c>
      <c r="AL8" s="26"/>
      <c r="AM8" s="26"/>
      <c r="AN8" s="191">
        <v>43097</v>
      </c>
      <c r="AO8" s="26"/>
      <c r="AP8" s="26"/>
      <c r="AQ8" s="23"/>
      <c r="BE8" s="240"/>
      <c r="BS8" s="18" t="s">
        <v>9</v>
      </c>
    </row>
    <row r="9" spans="1:73" ht="14.4" customHeight="1">
      <c r="B9" s="22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3"/>
      <c r="BE9" s="240"/>
      <c r="BS9" s="18" t="s">
        <v>9</v>
      </c>
    </row>
    <row r="10" spans="1:73" ht="14.4" customHeight="1">
      <c r="B10" s="22"/>
      <c r="C10" s="26"/>
      <c r="D10" s="30" t="s">
        <v>25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0" t="s">
        <v>26</v>
      </c>
      <c r="AL10" s="26"/>
      <c r="AM10" s="26"/>
      <c r="AN10" s="28" t="s">
        <v>5</v>
      </c>
      <c r="AO10" s="26"/>
      <c r="AP10" s="26"/>
      <c r="AQ10" s="23"/>
      <c r="BE10" s="240"/>
      <c r="BS10" s="18" t="s">
        <v>9</v>
      </c>
    </row>
    <row r="11" spans="1:73" ht="18.600000000000001" customHeight="1">
      <c r="B11" s="22"/>
      <c r="C11" s="26"/>
      <c r="D11" s="26"/>
      <c r="E11" s="28" t="s">
        <v>27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0" t="s">
        <v>28</v>
      </c>
      <c r="AL11" s="26"/>
      <c r="AM11" s="26"/>
      <c r="AN11" s="28" t="s">
        <v>5</v>
      </c>
      <c r="AO11" s="26"/>
      <c r="AP11" s="26"/>
      <c r="AQ11" s="23"/>
      <c r="BE11" s="240"/>
      <c r="BS11" s="18" t="s">
        <v>9</v>
      </c>
    </row>
    <row r="12" spans="1:73" ht="6.9" customHeight="1">
      <c r="B12" s="22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3"/>
      <c r="BE12" s="240"/>
      <c r="BS12" s="18" t="s">
        <v>9</v>
      </c>
    </row>
    <row r="13" spans="1:73" ht="14.4" customHeight="1">
      <c r="B13" s="22"/>
      <c r="C13" s="26"/>
      <c r="D13" s="30" t="s">
        <v>29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0" t="s">
        <v>26</v>
      </c>
      <c r="AL13" s="26"/>
      <c r="AM13" s="26"/>
      <c r="AN13" s="31" t="s">
        <v>1666</v>
      </c>
      <c r="AO13" s="26"/>
      <c r="AP13" s="26"/>
      <c r="AQ13" s="23"/>
      <c r="BE13" s="240"/>
      <c r="BS13" s="18" t="s">
        <v>9</v>
      </c>
    </row>
    <row r="14" spans="1:73" ht="13.2">
      <c r="B14" s="22"/>
      <c r="C14" s="26"/>
      <c r="D14" s="26"/>
      <c r="E14" s="244" t="s">
        <v>1665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30" t="s">
        <v>28</v>
      </c>
      <c r="AL14" s="26"/>
      <c r="AM14" s="26"/>
      <c r="AN14" s="31" t="s">
        <v>1667</v>
      </c>
      <c r="AO14" s="26"/>
      <c r="AP14" s="26"/>
      <c r="AQ14" s="23"/>
      <c r="BE14" s="240"/>
      <c r="BS14" s="18" t="s">
        <v>9</v>
      </c>
    </row>
    <row r="15" spans="1:73" ht="6.9" customHeight="1">
      <c r="B15" s="22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3"/>
      <c r="BE15" s="240"/>
      <c r="BS15" s="18" t="s">
        <v>6</v>
      </c>
    </row>
    <row r="16" spans="1:73" ht="14.4" customHeight="1">
      <c r="B16" s="22"/>
      <c r="C16" s="26"/>
      <c r="D16" s="30" t="s">
        <v>31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0" t="s">
        <v>26</v>
      </c>
      <c r="AL16" s="26"/>
      <c r="AM16" s="26"/>
      <c r="AN16" s="28" t="s">
        <v>5</v>
      </c>
      <c r="AO16" s="26"/>
      <c r="AP16" s="26"/>
      <c r="AQ16" s="23"/>
      <c r="BE16" s="240"/>
      <c r="BS16" s="18" t="s">
        <v>6</v>
      </c>
    </row>
    <row r="17" spans="2:71" ht="18.600000000000001" customHeight="1">
      <c r="B17" s="22"/>
      <c r="C17" s="26"/>
      <c r="D17" s="26"/>
      <c r="E17" s="28" t="s">
        <v>32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0" t="s">
        <v>28</v>
      </c>
      <c r="AL17" s="26"/>
      <c r="AM17" s="26"/>
      <c r="AN17" s="28" t="s">
        <v>5</v>
      </c>
      <c r="AO17" s="26"/>
      <c r="AP17" s="26"/>
      <c r="AQ17" s="23"/>
      <c r="BE17" s="240"/>
      <c r="BS17" s="18" t="s">
        <v>33</v>
      </c>
    </row>
    <row r="18" spans="2:71" ht="6.9" customHeight="1">
      <c r="B18" s="22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3"/>
      <c r="BE18" s="240"/>
      <c r="BS18" s="18" t="s">
        <v>9</v>
      </c>
    </row>
    <row r="19" spans="2:71" ht="14.4" customHeight="1">
      <c r="B19" s="22"/>
      <c r="C19" s="26"/>
      <c r="D19" s="30" t="s">
        <v>34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0" t="s">
        <v>26</v>
      </c>
      <c r="AL19" s="26"/>
      <c r="AM19" s="26"/>
      <c r="AN19" s="28" t="s">
        <v>5</v>
      </c>
      <c r="AO19" s="26"/>
      <c r="AP19" s="26"/>
      <c r="AQ19" s="23"/>
      <c r="BE19" s="240"/>
      <c r="BS19" s="18" t="s">
        <v>9</v>
      </c>
    </row>
    <row r="20" spans="2:71" ht="18.600000000000001" customHeight="1">
      <c r="B20" s="22"/>
      <c r="C20" s="26"/>
      <c r="D20" s="26"/>
      <c r="E20" s="28" t="s">
        <v>23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0" t="s">
        <v>28</v>
      </c>
      <c r="AL20" s="26"/>
      <c r="AM20" s="26"/>
      <c r="AN20" s="28" t="s">
        <v>5</v>
      </c>
      <c r="AO20" s="26"/>
      <c r="AP20" s="26"/>
      <c r="AQ20" s="23"/>
      <c r="BE20" s="240"/>
    </row>
    <row r="21" spans="2:71" ht="6.9" customHeight="1">
      <c r="B21" s="2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3"/>
      <c r="BE21" s="240"/>
    </row>
    <row r="22" spans="2:71" ht="13.2">
      <c r="B22" s="22"/>
      <c r="C22" s="26"/>
      <c r="D22" s="30" t="s">
        <v>35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3"/>
      <c r="BE22" s="240"/>
    </row>
    <row r="23" spans="2:71" ht="22.5" customHeight="1">
      <c r="B23" s="22"/>
      <c r="C23" s="26"/>
      <c r="D23" s="26"/>
      <c r="E23" s="246" t="s">
        <v>5</v>
      </c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6"/>
      <c r="AP23" s="26"/>
      <c r="AQ23" s="23"/>
      <c r="BE23" s="240"/>
    </row>
    <row r="24" spans="2:71" ht="6.9" customHeight="1">
      <c r="B24" s="22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3"/>
      <c r="BE24" s="240"/>
    </row>
    <row r="25" spans="2:71" ht="6.9" customHeight="1">
      <c r="B25" s="22"/>
      <c r="C25" s="26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6"/>
      <c r="AQ25" s="23"/>
      <c r="BE25" s="240"/>
    </row>
    <row r="26" spans="2:71" ht="14.4" customHeight="1">
      <c r="B26" s="22"/>
      <c r="C26" s="26"/>
      <c r="D26" s="33" t="s">
        <v>36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47">
        <f>ROUND(AG87,2)</f>
        <v>436235.89</v>
      </c>
      <c r="AL26" s="242"/>
      <c r="AM26" s="242"/>
      <c r="AN26" s="242"/>
      <c r="AO26" s="242"/>
      <c r="AP26" s="26"/>
      <c r="AQ26" s="23"/>
      <c r="BE26" s="240"/>
    </row>
    <row r="27" spans="2:71" ht="14.4" customHeight="1">
      <c r="B27" s="22"/>
      <c r="C27" s="26"/>
      <c r="D27" s="33" t="s">
        <v>37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47">
        <f>ROUND(AG104,2)</f>
        <v>0</v>
      </c>
      <c r="AL27" s="247"/>
      <c r="AM27" s="247"/>
      <c r="AN27" s="247"/>
      <c r="AO27" s="247"/>
      <c r="AP27" s="26"/>
      <c r="AQ27" s="23"/>
      <c r="BE27" s="240"/>
    </row>
    <row r="28" spans="2:71" s="1" customFormat="1" ht="6.9" customHeigh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  <c r="BE28" s="240"/>
    </row>
    <row r="29" spans="2:71" s="1" customFormat="1" ht="26.1" customHeight="1">
      <c r="B29" s="34"/>
      <c r="C29" s="35"/>
      <c r="D29" s="37" t="s">
        <v>38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48">
        <f>ROUND(AK26+AK27,2)</f>
        <v>436235.89</v>
      </c>
      <c r="AL29" s="249"/>
      <c r="AM29" s="249"/>
      <c r="AN29" s="249"/>
      <c r="AO29" s="249"/>
      <c r="AP29" s="35"/>
      <c r="AQ29" s="36"/>
      <c r="BE29" s="240"/>
    </row>
    <row r="30" spans="2:71" s="1" customFormat="1" ht="6.9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  <c r="BE30" s="240"/>
    </row>
    <row r="31" spans="2:71" s="2" customFormat="1" ht="14.4" customHeight="1">
      <c r="B31" s="39"/>
      <c r="C31" s="40"/>
      <c r="D31" s="41" t="s">
        <v>39</v>
      </c>
      <c r="E31" s="40"/>
      <c r="F31" s="41" t="s">
        <v>40</v>
      </c>
      <c r="G31" s="40"/>
      <c r="H31" s="40"/>
      <c r="I31" s="40"/>
      <c r="J31" s="40"/>
      <c r="K31" s="40"/>
      <c r="L31" s="250">
        <v>0.2</v>
      </c>
      <c r="M31" s="251"/>
      <c r="N31" s="251"/>
      <c r="O31" s="251"/>
      <c r="P31" s="40"/>
      <c r="Q31" s="40"/>
      <c r="R31" s="40"/>
      <c r="S31" s="40"/>
      <c r="T31" s="43" t="s">
        <v>41</v>
      </c>
      <c r="U31" s="40"/>
      <c r="V31" s="40"/>
      <c r="W31" s="252">
        <f>ROUND(AZ87+SUM(CD105:CD109),2)</f>
        <v>0</v>
      </c>
      <c r="X31" s="251"/>
      <c r="Y31" s="251"/>
      <c r="Z31" s="251"/>
      <c r="AA31" s="251"/>
      <c r="AB31" s="251"/>
      <c r="AC31" s="251"/>
      <c r="AD31" s="251"/>
      <c r="AE31" s="251"/>
      <c r="AF31" s="40"/>
      <c r="AG31" s="40"/>
      <c r="AH31" s="40"/>
      <c r="AI31" s="40"/>
      <c r="AJ31" s="40"/>
      <c r="AK31" s="252">
        <f>ROUND(AV87+SUM(BY105:BY109),2)</f>
        <v>0</v>
      </c>
      <c r="AL31" s="251"/>
      <c r="AM31" s="251"/>
      <c r="AN31" s="251"/>
      <c r="AO31" s="251"/>
      <c r="AP31" s="40"/>
      <c r="AQ31" s="44"/>
      <c r="BE31" s="240"/>
    </row>
    <row r="32" spans="2:71" s="2" customFormat="1" ht="14.4" customHeight="1">
      <c r="B32" s="39"/>
      <c r="C32" s="40"/>
      <c r="D32" s="40"/>
      <c r="E32" s="40"/>
      <c r="F32" s="41" t="s">
        <v>42</v>
      </c>
      <c r="G32" s="40"/>
      <c r="H32" s="40"/>
      <c r="I32" s="40"/>
      <c r="J32" s="40"/>
      <c r="K32" s="40"/>
      <c r="L32" s="250">
        <v>0.2</v>
      </c>
      <c r="M32" s="251"/>
      <c r="N32" s="251"/>
      <c r="O32" s="251"/>
      <c r="P32" s="40"/>
      <c r="Q32" s="40"/>
      <c r="R32" s="40"/>
      <c r="S32" s="40"/>
      <c r="T32" s="43" t="s">
        <v>41</v>
      </c>
      <c r="U32" s="40"/>
      <c r="V32" s="40"/>
      <c r="W32" s="252">
        <f>ROUND(BA87+SUM(CE105:CE109),2)</f>
        <v>436235.89</v>
      </c>
      <c r="X32" s="251"/>
      <c r="Y32" s="251"/>
      <c r="Z32" s="251"/>
      <c r="AA32" s="251"/>
      <c r="AB32" s="251"/>
      <c r="AC32" s="251"/>
      <c r="AD32" s="251"/>
      <c r="AE32" s="251"/>
      <c r="AF32" s="40"/>
      <c r="AG32" s="40"/>
      <c r="AH32" s="40"/>
      <c r="AI32" s="40"/>
      <c r="AJ32" s="40"/>
      <c r="AK32" s="252">
        <f>ROUND(AW87+SUM(BZ105:BZ109),2)</f>
        <v>87247.18</v>
      </c>
      <c r="AL32" s="251"/>
      <c r="AM32" s="251"/>
      <c r="AN32" s="251"/>
      <c r="AO32" s="251"/>
      <c r="AP32" s="40"/>
      <c r="AQ32" s="44"/>
      <c r="BE32" s="240"/>
    </row>
    <row r="33" spans="2:57" s="2" customFormat="1" ht="14.4" hidden="1" customHeight="1">
      <c r="B33" s="39"/>
      <c r="C33" s="40"/>
      <c r="D33" s="40"/>
      <c r="E33" s="40"/>
      <c r="F33" s="41" t="s">
        <v>43</v>
      </c>
      <c r="G33" s="40"/>
      <c r="H33" s="40"/>
      <c r="I33" s="40"/>
      <c r="J33" s="40"/>
      <c r="K33" s="40"/>
      <c r="L33" s="250">
        <v>0.2</v>
      </c>
      <c r="M33" s="251"/>
      <c r="N33" s="251"/>
      <c r="O33" s="251"/>
      <c r="P33" s="40"/>
      <c r="Q33" s="40"/>
      <c r="R33" s="40"/>
      <c r="S33" s="40"/>
      <c r="T33" s="43" t="s">
        <v>41</v>
      </c>
      <c r="U33" s="40"/>
      <c r="V33" s="40"/>
      <c r="W33" s="252">
        <f>ROUND(BB87+SUM(CF105:CF109),2)</f>
        <v>0</v>
      </c>
      <c r="X33" s="251"/>
      <c r="Y33" s="251"/>
      <c r="Z33" s="251"/>
      <c r="AA33" s="251"/>
      <c r="AB33" s="251"/>
      <c r="AC33" s="251"/>
      <c r="AD33" s="251"/>
      <c r="AE33" s="251"/>
      <c r="AF33" s="40"/>
      <c r="AG33" s="40"/>
      <c r="AH33" s="40"/>
      <c r="AI33" s="40"/>
      <c r="AJ33" s="40"/>
      <c r="AK33" s="252">
        <v>0</v>
      </c>
      <c r="AL33" s="251"/>
      <c r="AM33" s="251"/>
      <c r="AN33" s="251"/>
      <c r="AO33" s="251"/>
      <c r="AP33" s="40"/>
      <c r="AQ33" s="44"/>
      <c r="BE33" s="240"/>
    </row>
    <row r="34" spans="2:57" s="2" customFormat="1" ht="14.4" hidden="1" customHeight="1">
      <c r="B34" s="39"/>
      <c r="C34" s="40"/>
      <c r="D34" s="40"/>
      <c r="E34" s="40"/>
      <c r="F34" s="41" t="s">
        <v>44</v>
      </c>
      <c r="G34" s="40"/>
      <c r="H34" s="40"/>
      <c r="I34" s="40"/>
      <c r="J34" s="40"/>
      <c r="K34" s="40"/>
      <c r="L34" s="250">
        <v>0.2</v>
      </c>
      <c r="M34" s="251"/>
      <c r="N34" s="251"/>
      <c r="O34" s="251"/>
      <c r="P34" s="40"/>
      <c r="Q34" s="40"/>
      <c r="R34" s="40"/>
      <c r="S34" s="40"/>
      <c r="T34" s="43" t="s">
        <v>41</v>
      </c>
      <c r="U34" s="40"/>
      <c r="V34" s="40"/>
      <c r="W34" s="252">
        <f>ROUND(BC87+SUM(CG105:CG109),2)</f>
        <v>0</v>
      </c>
      <c r="X34" s="251"/>
      <c r="Y34" s="251"/>
      <c r="Z34" s="251"/>
      <c r="AA34" s="251"/>
      <c r="AB34" s="251"/>
      <c r="AC34" s="251"/>
      <c r="AD34" s="251"/>
      <c r="AE34" s="251"/>
      <c r="AF34" s="40"/>
      <c r="AG34" s="40"/>
      <c r="AH34" s="40"/>
      <c r="AI34" s="40"/>
      <c r="AJ34" s="40"/>
      <c r="AK34" s="252">
        <v>0</v>
      </c>
      <c r="AL34" s="251"/>
      <c r="AM34" s="251"/>
      <c r="AN34" s="251"/>
      <c r="AO34" s="251"/>
      <c r="AP34" s="40"/>
      <c r="AQ34" s="44"/>
      <c r="BE34" s="240"/>
    </row>
    <row r="35" spans="2:57" s="2" customFormat="1" ht="14.4" hidden="1" customHeight="1">
      <c r="B35" s="39"/>
      <c r="C35" s="40"/>
      <c r="D35" s="40"/>
      <c r="E35" s="40"/>
      <c r="F35" s="41" t="s">
        <v>45</v>
      </c>
      <c r="G35" s="40"/>
      <c r="H35" s="40"/>
      <c r="I35" s="40"/>
      <c r="J35" s="40"/>
      <c r="K35" s="40"/>
      <c r="L35" s="250">
        <v>0</v>
      </c>
      <c r="M35" s="251"/>
      <c r="N35" s="251"/>
      <c r="O35" s="251"/>
      <c r="P35" s="40"/>
      <c r="Q35" s="40"/>
      <c r="R35" s="40"/>
      <c r="S35" s="40"/>
      <c r="T35" s="43" t="s">
        <v>41</v>
      </c>
      <c r="U35" s="40"/>
      <c r="V35" s="40"/>
      <c r="W35" s="252">
        <f>ROUND(BD87+SUM(CH105:CH109),2)</f>
        <v>0</v>
      </c>
      <c r="X35" s="251"/>
      <c r="Y35" s="251"/>
      <c r="Z35" s="251"/>
      <c r="AA35" s="251"/>
      <c r="AB35" s="251"/>
      <c r="AC35" s="251"/>
      <c r="AD35" s="251"/>
      <c r="AE35" s="251"/>
      <c r="AF35" s="40"/>
      <c r="AG35" s="40"/>
      <c r="AH35" s="40"/>
      <c r="AI35" s="40"/>
      <c r="AJ35" s="40"/>
      <c r="AK35" s="252">
        <v>0</v>
      </c>
      <c r="AL35" s="251"/>
      <c r="AM35" s="251"/>
      <c r="AN35" s="251"/>
      <c r="AO35" s="251"/>
      <c r="AP35" s="40"/>
      <c r="AQ35" s="44"/>
    </row>
    <row r="36" spans="2:57" s="1" customFormat="1" ht="6.9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</row>
    <row r="37" spans="2:57" s="1" customFormat="1" ht="26.1" customHeight="1">
      <c r="B37" s="34"/>
      <c r="C37" s="45"/>
      <c r="D37" s="46" t="s">
        <v>46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47</v>
      </c>
      <c r="U37" s="47"/>
      <c r="V37" s="47"/>
      <c r="W37" s="47"/>
      <c r="X37" s="253" t="s">
        <v>48</v>
      </c>
      <c r="Y37" s="254"/>
      <c r="Z37" s="254"/>
      <c r="AA37" s="254"/>
      <c r="AB37" s="254"/>
      <c r="AC37" s="47"/>
      <c r="AD37" s="47"/>
      <c r="AE37" s="47"/>
      <c r="AF37" s="47"/>
      <c r="AG37" s="47"/>
      <c r="AH37" s="47"/>
      <c r="AI37" s="47"/>
      <c r="AJ37" s="47"/>
      <c r="AK37" s="255">
        <f>SUM(AK29:AK35)</f>
        <v>523483.07</v>
      </c>
      <c r="AL37" s="254"/>
      <c r="AM37" s="254"/>
      <c r="AN37" s="254"/>
      <c r="AO37" s="256"/>
      <c r="AP37" s="45"/>
      <c r="AQ37" s="36"/>
    </row>
    <row r="38" spans="2:57" s="1" customFormat="1" ht="14.4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/>
    </row>
    <row r="39" spans="2:57">
      <c r="B39" s="22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3"/>
    </row>
    <row r="40" spans="2:57">
      <c r="B40" s="22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3"/>
    </row>
    <row r="41" spans="2:57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3"/>
    </row>
    <row r="42" spans="2:57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3"/>
    </row>
    <row r="43" spans="2:57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3"/>
    </row>
    <row r="44" spans="2:57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3"/>
    </row>
    <row r="45" spans="2:57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3"/>
    </row>
    <row r="46" spans="2:57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3"/>
    </row>
    <row r="47" spans="2:57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3"/>
    </row>
    <row r="48" spans="2:57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3"/>
    </row>
    <row r="49" spans="2:43" s="1" customFormat="1" ht="14.4">
      <c r="B49" s="34"/>
      <c r="C49" s="35"/>
      <c r="D49" s="49" t="s">
        <v>49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35"/>
      <c r="AB49" s="35"/>
      <c r="AC49" s="49" t="s">
        <v>50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35"/>
      <c r="AQ49" s="36"/>
    </row>
    <row r="50" spans="2:43">
      <c r="B50" s="22"/>
      <c r="C50" s="26"/>
      <c r="D50" s="52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53"/>
      <c r="AA50" s="26"/>
      <c r="AB50" s="26"/>
      <c r="AC50" s="52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53"/>
      <c r="AP50" s="26"/>
      <c r="AQ50" s="23"/>
    </row>
    <row r="51" spans="2:43">
      <c r="B51" s="22"/>
      <c r="C51" s="26"/>
      <c r="D51" s="52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53"/>
      <c r="AA51" s="26"/>
      <c r="AB51" s="26"/>
      <c r="AC51" s="52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53"/>
      <c r="AP51" s="26"/>
      <c r="AQ51" s="23"/>
    </row>
    <row r="52" spans="2:43">
      <c r="B52" s="22"/>
      <c r="C52" s="26"/>
      <c r="D52" s="52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53"/>
      <c r="AA52" s="26"/>
      <c r="AB52" s="26"/>
      <c r="AC52" s="52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53"/>
      <c r="AP52" s="26"/>
      <c r="AQ52" s="23"/>
    </row>
    <row r="53" spans="2:43">
      <c r="B53" s="22"/>
      <c r="C53" s="26"/>
      <c r="D53" s="52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53"/>
      <c r="AA53" s="26"/>
      <c r="AB53" s="26"/>
      <c r="AC53" s="52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53"/>
      <c r="AP53" s="26"/>
      <c r="AQ53" s="23"/>
    </row>
    <row r="54" spans="2:43">
      <c r="B54" s="22"/>
      <c r="C54" s="26"/>
      <c r="D54" s="52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53"/>
      <c r="AA54" s="26"/>
      <c r="AB54" s="26"/>
      <c r="AC54" s="52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53"/>
      <c r="AP54" s="26"/>
      <c r="AQ54" s="23"/>
    </row>
    <row r="55" spans="2:43">
      <c r="B55" s="22"/>
      <c r="C55" s="26"/>
      <c r="D55" s="52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53"/>
      <c r="AA55" s="26"/>
      <c r="AB55" s="26"/>
      <c r="AC55" s="52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53"/>
      <c r="AP55" s="26"/>
      <c r="AQ55" s="23"/>
    </row>
    <row r="56" spans="2:43">
      <c r="B56" s="22"/>
      <c r="C56" s="26"/>
      <c r="D56" s="52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53"/>
      <c r="AA56" s="26"/>
      <c r="AB56" s="26"/>
      <c r="AC56" s="52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53"/>
      <c r="AP56" s="26"/>
      <c r="AQ56" s="23"/>
    </row>
    <row r="57" spans="2:43">
      <c r="B57" s="22"/>
      <c r="C57" s="26"/>
      <c r="D57" s="52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53"/>
      <c r="AA57" s="26"/>
      <c r="AB57" s="26"/>
      <c r="AC57" s="52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53"/>
      <c r="AP57" s="26"/>
      <c r="AQ57" s="23"/>
    </row>
    <row r="58" spans="2:43" s="1" customFormat="1" ht="14.4">
      <c r="B58" s="34"/>
      <c r="C58" s="35"/>
      <c r="D58" s="54" t="s">
        <v>51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 t="s">
        <v>52</v>
      </c>
      <c r="S58" s="55"/>
      <c r="T58" s="55"/>
      <c r="U58" s="55"/>
      <c r="V58" s="55"/>
      <c r="W58" s="55"/>
      <c r="X58" s="55"/>
      <c r="Y58" s="55"/>
      <c r="Z58" s="57"/>
      <c r="AA58" s="35"/>
      <c r="AB58" s="35"/>
      <c r="AC58" s="54" t="s">
        <v>51</v>
      </c>
      <c r="AD58" s="55"/>
      <c r="AE58" s="55"/>
      <c r="AF58" s="55"/>
      <c r="AG58" s="55"/>
      <c r="AH58" s="55"/>
      <c r="AI58" s="55"/>
      <c r="AJ58" s="55"/>
      <c r="AK58" s="55"/>
      <c r="AL58" s="55"/>
      <c r="AM58" s="56" t="s">
        <v>52</v>
      </c>
      <c r="AN58" s="55"/>
      <c r="AO58" s="57"/>
      <c r="AP58" s="35"/>
      <c r="AQ58" s="36"/>
    </row>
    <row r="59" spans="2:43">
      <c r="B59" s="22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3"/>
    </row>
    <row r="60" spans="2:43" s="1" customFormat="1" ht="14.4">
      <c r="B60" s="34"/>
      <c r="C60" s="35"/>
      <c r="D60" s="49" t="s">
        <v>53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35"/>
      <c r="AB60" s="35"/>
      <c r="AC60" s="49" t="s">
        <v>54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  <c r="AP60" s="35"/>
      <c r="AQ60" s="36"/>
    </row>
    <row r="61" spans="2:43">
      <c r="B61" s="22"/>
      <c r="C61" s="26"/>
      <c r="D61" s="52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53"/>
      <c r="AA61" s="26"/>
      <c r="AB61" s="26"/>
      <c r="AC61" s="52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53"/>
      <c r="AP61" s="26"/>
      <c r="AQ61" s="23"/>
    </row>
    <row r="62" spans="2:43">
      <c r="B62" s="22"/>
      <c r="C62" s="26"/>
      <c r="D62" s="52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53"/>
      <c r="AA62" s="26"/>
      <c r="AB62" s="26"/>
      <c r="AC62" s="52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53"/>
      <c r="AP62" s="26"/>
      <c r="AQ62" s="23"/>
    </row>
    <row r="63" spans="2:43">
      <c r="B63" s="22"/>
      <c r="C63" s="26"/>
      <c r="D63" s="52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53"/>
      <c r="AA63" s="26"/>
      <c r="AB63" s="26"/>
      <c r="AC63" s="52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53"/>
      <c r="AP63" s="26"/>
      <c r="AQ63" s="23"/>
    </row>
    <row r="64" spans="2:43">
      <c r="B64" s="22"/>
      <c r="C64" s="26"/>
      <c r="D64" s="52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53"/>
      <c r="AA64" s="26"/>
      <c r="AB64" s="26"/>
      <c r="AC64" s="52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53"/>
      <c r="AP64" s="26"/>
      <c r="AQ64" s="23"/>
    </row>
    <row r="65" spans="2:43">
      <c r="B65" s="22"/>
      <c r="C65" s="26"/>
      <c r="D65" s="52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53"/>
      <c r="AA65" s="26"/>
      <c r="AB65" s="26"/>
      <c r="AC65" s="52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53"/>
      <c r="AP65" s="26"/>
      <c r="AQ65" s="23"/>
    </row>
    <row r="66" spans="2:43">
      <c r="B66" s="22"/>
      <c r="C66" s="26"/>
      <c r="D66" s="52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53"/>
      <c r="AA66" s="26"/>
      <c r="AB66" s="26"/>
      <c r="AC66" s="52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53"/>
      <c r="AP66" s="26"/>
      <c r="AQ66" s="23"/>
    </row>
    <row r="67" spans="2:43">
      <c r="B67" s="22"/>
      <c r="C67" s="26"/>
      <c r="D67" s="52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53"/>
      <c r="AA67" s="26"/>
      <c r="AB67" s="26"/>
      <c r="AC67" s="52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53"/>
      <c r="AP67" s="26"/>
      <c r="AQ67" s="23"/>
    </row>
    <row r="68" spans="2:43">
      <c r="B68" s="22"/>
      <c r="C68" s="26"/>
      <c r="D68" s="52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53"/>
      <c r="AA68" s="26"/>
      <c r="AB68" s="26"/>
      <c r="AC68" s="52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53"/>
      <c r="AP68" s="26"/>
      <c r="AQ68" s="23"/>
    </row>
    <row r="69" spans="2:43" s="1" customFormat="1" ht="14.4">
      <c r="B69" s="34"/>
      <c r="C69" s="35"/>
      <c r="D69" s="54" t="s">
        <v>51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 t="s">
        <v>52</v>
      </c>
      <c r="S69" s="55"/>
      <c r="T69" s="55"/>
      <c r="U69" s="55"/>
      <c r="V69" s="55"/>
      <c r="W69" s="55"/>
      <c r="X69" s="55"/>
      <c r="Y69" s="55"/>
      <c r="Z69" s="57"/>
      <c r="AA69" s="35"/>
      <c r="AB69" s="35"/>
      <c r="AC69" s="54" t="s">
        <v>51</v>
      </c>
      <c r="AD69" s="55"/>
      <c r="AE69" s="55"/>
      <c r="AF69" s="55"/>
      <c r="AG69" s="55"/>
      <c r="AH69" s="55"/>
      <c r="AI69" s="55"/>
      <c r="AJ69" s="55"/>
      <c r="AK69" s="55"/>
      <c r="AL69" s="55"/>
      <c r="AM69" s="56" t="s">
        <v>52</v>
      </c>
      <c r="AN69" s="55"/>
      <c r="AO69" s="57"/>
      <c r="AP69" s="35"/>
      <c r="AQ69" s="36"/>
    </row>
    <row r="70" spans="2:43" s="1" customFormat="1" ht="6.9" customHeight="1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6"/>
    </row>
    <row r="71" spans="2:43" s="1" customFormat="1" ht="6.9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60"/>
    </row>
    <row r="75" spans="2:43" s="1" customFormat="1" ht="6.9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spans="2:43" s="1" customFormat="1" ht="36.9" customHeight="1">
      <c r="B76" s="34"/>
      <c r="C76" s="237" t="s">
        <v>55</v>
      </c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  <c r="AJ76" s="238"/>
      <c r="AK76" s="238"/>
      <c r="AL76" s="238"/>
      <c r="AM76" s="238"/>
      <c r="AN76" s="238"/>
      <c r="AO76" s="238"/>
      <c r="AP76" s="238"/>
      <c r="AQ76" s="36"/>
    </row>
    <row r="77" spans="2:43" s="3" customFormat="1" ht="14.4" customHeight="1">
      <c r="B77" s="64"/>
      <c r="C77" s="30" t="s">
        <v>15</v>
      </c>
      <c r="D77" s="65"/>
      <c r="E77" s="65"/>
      <c r="F77" s="65"/>
      <c r="G77" s="65"/>
      <c r="H77" s="65"/>
      <c r="I77" s="65"/>
      <c r="J77" s="65"/>
      <c r="K77" s="65"/>
      <c r="L77" s="65" t="str">
        <f>K5</f>
        <v>1_007_2</v>
      </c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6"/>
    </row>
    <row r="78" spans="2:43" s="4" customFormat="1" ht="36.9" customHeight="1">
      <c r="B78" s="67"/>
      <c r="C78" s="68" t="s">
        <v>18</v>
      </c>
      <c r="D78" s="69"/>
      <c r="E78" s="69"/>
      <c r="F78" s="69"/>
      <c r="G78" s="69"/>
      <c r="H78" s="69"/>
      <c r="I78" s="69"/>
      <c r="J78" s="69"/>
      <c r="K78" s="69"/>
      <c r="L78" s="257" t="str">
        <f>K6</f>
        <v>Novostavba materskej školy na parcele č.370/12, Púchov</v>
      </c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69"/>
      <c r="AQ78" s="70"/>
    </row>
    <row r="79" spans="2:43" s="1" customFormat="1" ht="6.9" customHeight="1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6"/>
    </row>
    <row r="80" spans="2:43" s="1" customFormat="1" ht="13.2">
      <c r="B80" s="34"/>
      <c r="C80" s="30" t="s">
        <v>22</v>
      </c>
      <c r="D80" s="35"/>
      <c r="E80" s="35"/>
      <c r="F80" s="35"/>
      <c r="G80" s="35"/>
      <c r="H80" s="35"/>
      <c r="I80" s="35"/>
      <c r="J80" s="35"/>
      <c r="K80" s="35"/>
      <c r="L80" s="71" t="str">
        <f>IF(K8="","",K8)</f>
        <v xml:space="preserve"> 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0" t="s">
        <v>24</v>
      </c>
      <c r="AJ80" s="35"/>
      <c r="AK80" s="35"/>
      <c r="AL80" s="35"/>
      <c r="AM80" s="72">
        <f>IF(AN8= "","",AN8)</f>
        <v>43097</v>
      </c>
      <c r="AN80" s="35"/>
      <c r="AO80" s="35"/>
      <c r="AP80" s="35"/>
      <c r="AQ80" s="36"/>
    </row>
    <row r="81" spans="1:76" s="1" customFormat="1" ht="6.9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6"/>
    </row>
    <row r="82" spans="1:76" s="1" customFormat="1" ht="13.2">
      <c r="B82" s="34"/>
      <c r="C82" s="30" t="s">
        <v>25</v>
      </c>
      <c r="D82" s="35"/>
      <c r="E82" s="35"/>
      <c r="F82" s="35"/>
      <c r="G82" s="35"/>
      <c r="H82" s="35"/>
      <c r="I82" s="35"/>
      <c r="J82" s="35"/>
      <c r="K82" s="35"/>
      <c r="L82" s="65" t="str">
        <f>IF(E11= "","",E11)</f>
        <v>RKC Žilinská diecéza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0" t="s">
        <v>31</v>
      </c>
      <c r="AJ82" s="35"/>
      <c r="AK82" s="35"/>
      <c r="AL82" s="35"/>
      <c r="AM82" s="259" t="str">
        <f>IF(E17="","",E17)</f>
        <v>Ing. arch. Ľubomír Zaymus</v>
      </c>
      <c r="AN82" s="259"/>
      <c r="AO82" s="259"/>
      <c r="AP82" s="259"/>
      <c r="AQ82" s="36"/>
      <c r="AS82" s="260" t="s">
        <v>56</v>
      </c>
      <c r="AT82" s="261"/>
      <c r="AU82" s="50"/>
      <c r="AV82" s="50"/>
      <c r="AW82" s="50"/>
      <c r="AX82" s="50"/>
      <c r="AY82" s="50"/>
      <c r="AZ82" s="50"/>
      <c r="BA82" s="50"/>
      <c r="BB82" s="50"/>
      <c r="BC82" s="50"/>
      <c r="BD82" s="51"/>
    </row>
    <row r="83" spans="1:76" s="1" customFormat="1" ht="13.2">
      <c r="B83" s="34"/>
      <c r="C83" s="30" t="s">
        <v>29</v>
      </c>
      <c r="D83" s="35"/>
      <c r="E83" s="35"/>
      <c r="F83" s="35"/>
      <c r="G83" s="35"/>
      <c r="H83" s="35"/>
      <c r="I83" s="35"/>
      <c r="J83" s="35"/>
      <c r="K83" s="35"/>
      <c r="L83" s="65" t="str">
        <f>IF(E14= "Vyplň údaj","",E14)</f>
        <v>M - SILNICE SK s.r.o.</v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0" t="s">
        <v>34</v>
      </c>
      <c r="AJ83" s="35"/>
      <c r="AK83" s="35"/>
      <c r="AL83" s="35"/>
      <c r="AM83" s="259" t="str">
        <f>IF(E20="","",E20)</f>
        <v xml:space="preserve"> </v>
      </c>
      <c r="AN83" s="259"/>
      <c r="AO83" s="259"/>
      <c r="AP83" s="259"/>
      <c r="AQ83" s="36"/>
      <c r="AS83" s="262"/>
      <c r="AT83" s="263"/>
      <c r="AU83" s="35"/>
      <c r="AV83" s="35"/>
      <c r="AW83" s="35"/>
      <c r="AX83" s="35"/>
      <c r="AY83" s="35"/>
      <c r="AZ83" s="35"/>
      <c r="BA83" s="35"/>
      <c r="BB83" s="35"/>
      <c r="BC83" s="35"/>
      <c r="BD83" s="73"/>
    </row>
    <row r="84" spans="1:76" s="1" customFormat="1" ht="10.65" customHeight="1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6"/>
      <c r="AS84" s="262"/>
      <c r="AT84" s="263"/>
      <c r="AU84" s="35"/>
      <c r="AV84" s="35"/>
      <c r="AW84" s="35"/>
      <c r="AX84" s="35"/>
      <c r="AY84" s="35"/>
      <c r="AZ84" s="35"/>
      <c r="BA84" s="35"/>
      <c r="BB84" s="35"/>
      <c r="BC84" s="35"/>
      <c r="BD84" s="73"/>
    </row>
    <row r="85" spans="1:76" s="1" customFormat="1" ht="29.25" customHeight="1">
      <c r="B85" s="34"/>
      <c r="C85" s="264" t="s">
        <v>57</v>
      </c>
      <c r="D85" s="265"/>
      <c r="E85" s="265"/>
      <c r="F85" s="265"/>
      <c r="G85" s="265"/>
      <c r="H85" s="74"/>
      <c r="I85" s="266" t="s">
        <v>58</v>
      </c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6" t="s">
        <v>59</v>
      </c>
      <c r="AH85" s="265"/>
      <c r="AI85" s="265"/>
      <c r="AJ85" s="265"/>
      <c r="AK85" s="265"/>
      <c r="AL85" s="265"/>
      <c r="AM85" s="265"/>
      <c r="AN85" s="266" t="s">
        <v>60</v>
      </c>
      <c r="AO85" s="265"/>
      <c r="AP85" s="267"/>
      <c r="AQ85" s="36"/>
      <c r="AS85" s="75" t="s">
        <v>61</v>
      </c>
      <c r="AT85" s="76" t="s">
        <v>62</v>
      </c>
      <c r="AU85" s="76" t="s">
        <v>63</v>
      </c>
      <c r="AV85" s="76" t="s">
        <v>64</v>
      </c>
      <c r="AW85" s="76" t="s">
        <v>65</v>
      </c>
      <c r="AX85" s="76" t="s">
        <v>66</v>
      </c>
      <c r="AY85" s="76" t="s">
        <v>67</v>
      </c>
      <c r="AZ85" s="76" t="s">
        <v>68</v>
      </c>
      <c r="BA85" s="76" t="s">
        <v>69</v>
      </c>
      <c r="BB85" s="76" t="s">
        <v>70</v>
      </c>
      <c r="BC85" s="76" t="s">
        <v>71</v>
      </c>
      <c r="BD85" s="77" t="s">
        <v>72</v>
      </c>
    </row>
    <row r="86" spans="1:76" s="1" customFormat="1" ht="10.65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6"/>
      <c r="AS86" s="78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</row>
    <row r="87" spans="1:76" s="4" customFormat="1" ht="32.4" customHeight="1">
      <c r="B87" s="67"/>
      <c r="C87" s="79" t="s">
        <v>73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284">
        <f>ROUND(AG88+SUM(AG96:AG98)+AG101+AG102,2)</f>
        <v>436235.89</v>
      </c>
      <c r="AH87" s="284"/>
      <c r="AI87" s="284"/>
      <c r="AJ87" s="284"/>
      <c r="AK87" s="284"/>
      <c r="AL87" s="284"/>
      <c r="AM87" s="284"/>
      <c r="AN87" s="285">
        <f>SUM(AG87,AT87)</f>
        <v>523483.07</v>
      </c>
      <c r="AO87" s="285"/>
      <c r="AP87" s="285"/>
      <c r="AQ87" s="70"/>
      <c r="AS87" s="81">
        <f>ROUND(AS88+SUM(AS96:AS98)+AS101+AS102,2)</f>
        <v>0</v>
      </c>
      <c r="AT87" s="82">
        <f t="shared" ref="AT87:AT102" si="0">ROUND(SUM(AV87:AW87),2)</f>
        <v>87247.18</v>
      </c>
      <c r="AU87" s="83">
        <f>ROUND(AU88+SUM(AU96:AU98)+AU101+AU102,5)</f>
        <v>0</v>
      </c>
      <c r="AV87" s="82">
        <f>ROUND(AZ87*L31,2)</f>
        <v>0</v>
      </c>
      <c r="AW87" s="82">
        <f>ROUND(BA87*L32,2)</f>
        <v>87247.18</v>
      </c>
      <c r="AX87" s="82">
        <f>ROUND(BB87*L31,2)</f>
        <v>0</v>
      </c>
      <c r="AY87" s="82">
        <f>ROUND(BC87*L32,2)</f>
        <v>0</v>
      </c>
      <c r="AZ87" s="82">
        <f>ROUND(AZ88+SUM(AZ96:AZ98)+AZ101+AZ102,2)</f>
        <v>0</v>
      </c>
      <c r="BA87" s="82">
        <f>ROUND(BA88+SUM(BA96:BA98)+BA101+BA102,2)</f>
        <v>436235.89</v>
      </c>
      <c r="BB87" s="82">
        <f>ROUND(BB88+SUM(BB96:BB98)+BB101+BB102,2)</f>
        <v>0</v>
      </c>
      <c r="BC87" s="82">
        <f>ROUND(BC88+SUM(BC96:BC98)+BC101+BC102,2)</f>
        <v>0</v>
      </c>
      <c r="BD87" s="84">
        <f>ROUND(BD88+SUM(BD96:BD98)+BD101+BD102,2)</f>
        <v>0</v>
      </c>
      <c r="BS87" s="85" t="s">
        <v>74</v>
      </c>
      <c r="BT87" s="85" t="s">
        <v>75</v>
      </c>
      <c r="BU87" s="86" t="s">
        <v>76</v>
      </c>
      <c r="BV87" s="85" t="s">
        <v>77</v>
      </c>
      <c r="BW87" s="85" t="s">
        <v>78</v>
      </c>
      <c r="BX87" s="85" t="s">
        <v>79</v>
      </c>
    </row>
    <row r="88" spans="1:76" s="5" customFormat="1" ht="22.5" customHeight="1">
      <c r="B88" s="87"/>
      <c r="C88" s="88"/>
      <c r="D88" s="271" t="s">
        <v>80</v>
      </c>
      <c r="E88" s="271"/>
      <c r="F88" s="271"/>
      <c r="G88" s="271"/>
      <c r="H88" s="271"/>
      <c r="I88" s="89"/>
      <c r="J88" s="271" t="s">
        <v>81</v>
      </c>
      <c r="K88" s="271"/>
      <c r="L88" s="271"/>
      <c r="M88" s="271"/>
      <c r="N88" s="271"/>
      <c r="O88" s="271"/>
      <c r="P88" s="271"/>
      <c r="Q88" s="271"/>
      <c r="R88" s="271"/>
      <c r="S88" s="271"/>
      <c r="T88" s="271"/>
      <c r="U88" s="271"/>
      <c r="V88" s="271"/>
      <c r="W88" s="271"/>
      <c r="X88" s="271"/>
      <c r="Y88" s="271"/>
      <c r="Z88" s="271"/>
      <c r="AA88" s="271"/>
      <c r="AB88" s="271"/>
      <c r="AC88" s="271"/>
      <c r="AD88" s="271"/>
      <c r="AE88" s="271"/>
      <c r="AF88" s="271"/>
      <c r="AG88" s="270">
        <f>ROUND(SUM(AG89:AG95),2)</f>
        <v>393972.07</v>
      </c>
      <c r="AH88" s="269"/>
      <c r="AI88" s="269"/>
      <c r="AJ88" s="269"/>
      <c r="AK88" s="269"/>
      <c r="AL88" s="269"/>
      <c r="AM88" s="269"/>
      <c r="AN88" s="268">
        <f t="shared" ref="AN88:AN102" si="1">SUM(AG88,AT88)</f>
        <v>472766.48</v>
      </c>
      <c r="AO88" s="269"/>
      <c r="AP88" s="269"/>
      <c r="AQ88" s="90"/>
      <c r="AS88" s="91">
        <f>ROUND(SUM(AS89:AS95),2)</f>
        <v>0</v>
      </c>
      <c r="AT88" s="92">
        <f t="shared" si="0"/>
        <v>78794.41</v>
      </c>
      <c r="AU88" s="93">
        <f>ROUND(SUM(AU89:AU95),5)</f>
        <v>0</v>
      </c>
      <c r="AV88" s="92">
        <f>ROUND(AZ88*L31,2)</f>
        <v>0</v>
      </c>
      <c r="AW88" s="92">
        <f>ROUND(BA88*L32,2)</f>
        <v>78794.41</v>
      </c>
      <c r="AX88" s="92">
        <f>ROUND(BB88*L31,2)</f>
        <v>0</v>
      </c>
      <c r="AY88" s="92">
        <f>ROUND(BC88*L32,2)</f>
        <v>0</v>
      </c>
      <c r="AZ88" s="92">
        <f>ROUND(SUM(AZ89:AZ95),2)</f>
        <v>0</v>
      </c>
      <c r="BA88" s="92">
        <f>ROUND(SUM(BA89:BA95),2)</f>
        <v>393972.07</v>
      </c>
      <c r="BB88" s="92">
        <f>ROUND(SUM(BB89:BB95),2)</f>
        <v>0</v>
      </c>
      <c r="BC88" s="92">
        <f>ROUND(SUM(BC89:BC95),2)</f>
        <v>0</v>
      </c>
      <c r="BD88" s="94">
        <f>ROUND(SUM(BD89:BD95),2)</f>
        <v>0</v>
      </c>
      <c r="BS88" s="95" t="s">
        <v>74</v>
      </c>
      <c r="BT88" s="95" t="s">
        <v>82</v>
      </c>
      <c r="BU88" s="95" t="s">
        <v>76</v>
      </c>
      <c r="BV88" s="95" t="s">
        <v>77</v>
      </c>
      <c r="BW88" s="95" t="s">
        <v>83</v>
      </c>
      <c r="BX88" s="95" t="s">
        <v>78</v>
      </c>
    </row>
    <row r="89" spans="1:76" s="6" customFormat="1" ht="22.5" customHeight="1">
      <c r="A89" s="96" t="s">
        <v>84</v>
      </c>
      <c r="B89" s="97"/>
      <c r="C89" s="98"/>
      <c r="D89" s="98"/>
      <c r="E89" s="274" t="s">
        <v>82</v>
      </c>
      <c r="F89" s="274"/>
      <c r="G89" s="274"/>
      <c r="H89" s="274"/>
      <c r="I89" s="274"/>
      <c r="J89" s="98"/>
      <c r="K89" s="274" t="s">
        <v>85</v>
      </c>
      <c r="L89" s="274"/>
      <c r="M89" s="274"/>
      <c r="N89" s="274"/>
      <c r="O89" s="274"/>
      <c r="P89" s="274"/>
      <c r="Q89" s="274"/>
      <c r="R89" s="274"/>
      <c r="S89" s="274"/>
      <c r="T89" s="274"/>
      <c r="U89" s="274"/>
      <c r="V89" s="274"/>
      <c r="W89" s="274"/>
      <c r="X89" s="274"/>
      <c r="Y89" s="274"/>
      <c r="Z89" s="274"/>
      <c r="AA89" s="274"/>
      <c r="AB89" s="274"/>
      <c r="AC89" s="274"/>
      <c r="AD89" s="274"/>
      <c r="AE89" s="274"/>
      <c r="AF89" s="274"/>
      <c r="AG89" s="272">
        <f>'1 - Stavebná časť'!M31</f>
        <v>281751.24</v>
      </c>
      <c r="AH89" s="273"/>
      <c r="AI89" s="273"/>
      <c r="AJ89" s="273"/>
      <c r="AK89" s="273"/>
      <c r="AL89" s="273"/>
      <c r="AM89" s="273"/>
      <c r="AN89" s="272">
        <f t="shared" si="1"/>
        <v>338101.49</v>
      </c>
      <c r="AO89" s="273"/>
      <c r="AP89" s="273"/>
      <c r="AQ89" s="99"/>
      <c r="AS89" s="100">
        <f>'1 - Stavebná časť'!M29</f>
        <v>0</v>
      </c>
      <c r="AT89" s="101">
        <f t="shared" si="0"/>
        <v>56350.25</v>
      </c>
      <c r="AU89" s="102">
        <f>'1 - Stavebná časť'!W139</f>
        <v>0</v>
      </c>
      <c r="AV89" s="101">
        <f>'1 - Stavebná časť'!M33</f>
        <v>0</v>
      </c>
      <c r="AW89" s="101">
        <f>'1 - Stavebná časť'!M34</f>
        <v>56350.248</v>
      </c>
      <c r="AX89" s="101">
        <f>'1 - Stavebná časť'!M35</f>
        <v>0</v>
      </c>
      <c r="AY89" s="101">
        <f>'1 - Stavebná časť'!M36</f>
        <v>0</v>
      </c>
      <c r="AZ89" s="101">
        <f>'1 - Stavebná časť'!H33</f>
        <v>0</v>
      </c>
      <c r="BA89" s="101">
        <f>'1 - Stavebná časť'!H34</f>
        <v>281751.24000000005</v>
      </c>
      <c r="BB89" s="101">
        <f>'1 - Stavebná časť'!H35</f>
        <v>0</v>
      </c>
      <c r="BC89" s="101">
        <f>'1 - Stavebná časť'!H36</f>
        <v>0</v>
      </c>
      <c r="BD89" s="103">
        <f>'1 - Stavebná časť'!H37</f>
        <v>0</v>
      </c>
      <c r="BT89" s="104" t="s">
        <v>86</v>
      </c>
      <c r="BV89" s="104" t="s">
        <v>77</v>
      </c>
      <c r="BW89" s="104" t="s">
        <v>87</v>
      </c>
      <c r="BX89" s="104" t="s">
        <v>83</v>
      </c>
    </row>
    <row r="90" spans="1:76" s="6" customFormat="1" ht="22.5" customHeight="1">
      <c r="A90" s="96" t="s">
        <v>84</v>
      </c>
      <c r="B90" s="97"/>
      <c r="C90" s="98"/>
      <c r="D90" s="98"/>
      <c r="E90" s="274" t="s">
        <v>86</v>
      </c>
      <c r="F90" s="274"/>
      <c r="G90" s="274"/>
      <c r="H90" s="274"/>
      <c r="I90" s="274"/>
      <c r="J90" s="98"/>
      <c r="K90" s="274" t="s">
        <v>88</v>
      </c>
      <c r="L90" s="274"/>
      <c r="M90" s="274"/>
      <c r="N90" s="274"/>
      <c r="O90" s="274"/>
      <c r="P90" s="274"/>
      <c r="Q90" s="274"/>
      <c r="R90" s="274"/>
      <c r="S90" s="274"/>
      <c r="T90" s="274"/>
      <c r="U90" s="274"/>
      <c r="V90" s="274"/>
      <c r="W90" s="274"/>
      <c r="X90" s="274"/>
      <c r="Y90" s="274"/>
      <c r="Z90" s="274"/>
      <c r="AA90" s="274"/>
      <c r="AB90" s="274"/>
      <c r="AC90" s="274"/>
      <c r="AD90" s="274"/>
      <c r="AE90" s="274"/>
      <c r="AF90" s="274"/>
      <c r="AG90" s="272">
        <f>'2 - Zdravotechnika'!M31</f>
        <v>26996.02</v>
      </c>
      <c r="AH90" s="273"/>
      <c r="AI90" s="273"/>
      <c r="AJ90" s="273"/>
      <c r="AK90" s="273"/>
      <c r="AL90" s="273"/>
      <c r="AM90" s="273"/>
      <c r="AN90" s="272">
        <f t="shared" si="1"/>
        <v>32395.22</v>
      </c>
      <c r="AO90" s="273"/>
      <c r="AP90" s="273"/>
      <c r="AQ90" s="99"/>
      <c r="AS90" s="100">
        <f>'2 - Zdravotechnika'!M29</f>
        <v>0</v>
      </c>
      <c r="AT90" s="101">
        <f t="shared" si="0"/>
        <v>5399.2</v>
      </c>
      <c r="AU90" s="102">
        <f>'2 - Zdravotechnika'!W124</f>
        <v>0</v>
      </c>
      <c r="AV90" s="101">
        <f>'2 - Zdravotechnika'!M33</f>
        <v>0</v>
      </c>
      <c r="AW90" s="101">
        <f>'2 - Zdravotechnika'!M34</f>
        <v>5399.2040000000006</v>
      </c>
      <c r="AX90" s="101">
        <f>'2 - Zdravotechnika'!M35</f>
        <v>0</v>
      </c>
      <c r="AY90" s="101">
        <f>'2 - Zdravotechnika'!M36</f>
        <v>0</v>
      </c>
      <c r="AZ90" s="101">
        <f>'2 - Zdravotechnika'!H33</f>
        <v>0</v>
      </c>
      <c r="BA90" s="101">
        <f>'2 - Zdravotechnika'!H34</f>
        <v>26996.02</v>
      </c>
      <c r="BB90" s="101">
        <f>'2 - Zdravotechnika'!H35</f>
        <v>0</v>
      </c>
      <c r="BC90" s="101">
        <f>'2 - Zdravotechnika'!H36</f>
        <v>0</v>
      </c>
      <c r="BD90" s="103">
        <f>'2 - Zdravotechnika'!H37</f>
        <v>0</v>
      </c>
      <c r="BT90" s="104" t="s">
        <v>86</v>
      </c>
      <c r="BV90" s="104" t="s">
        <v>77</v>
      </c>
      <c r="BW90" s="104" t="s">
        <v>89</v>
      </c>
      <c r="BX90" s="104" t="s">
        <v>83</v>
      </c>
    </row>
    <row r="91" spans="1:76" s="6" customFormat="1" ht="22.5" customHeight="1">
      <c r="A91" s="96" t="s">
        <v>84</v>
      </c>
      <c r="B91" s="97"/>
      <c r="C91" s="98"/>
      <c r="D91" s="98"/>
      <c r="E91" s="274" t="s">
        <v>90</v>
      </c>
      <c r="F91" s="274"/>
      <c r="G91" s="274"/>
      <c r="H91" s="274"/>
      <c r="I91" s="274"/>
      <c r="J91" s="98"/>
      <c r="K91" s="274" t="s">
        <v>91</v>
      </c>
      <c r="L91" s="274"/>
      <c r="M91" s="274"/>
      <c r="N91" s="274"/>
      <c r="O91" s="274"/>
      <c r="P91" s="274"/>
      <c r="Q91" s="274"/>
      <c r="R91" s="274"/>
      <c r="S91" s="274"/>
      <c r="T91" s="274"/>
      <c r="U91" s="274"/>
      <c r="V91" s="274"/>
      <c r="W91" s="274"/>
      <c r="X91" s="274"/>
      <c r="Y91" s="274"/>
      <c r="Z91" s="274"/>
      <c r="AA91" s="274"/>
      <c r="AB91" s="274"/>
      <c r="AC91" s="274"/>
      <c r="AD91" s="274"/>
      <c r="AE91" s="274"/>
      <c r="AF91" s="274"/>
      <c r="AG91" s="272">
        <f>'3 - Vzduchotechnika'!M31</f>
        <v>22784.84</v>
      </c>
      <c r="AH91" s="273"/>
      <c r="AI91" s="273"/>
      <c r="AJ91" s="273"/>
      <c r="AK91" s="273"/>
      <c r="AL91" s="273"/>
      <c r="AM91" s="273"/>
      <c r="AN91" s="272">
        <f t="shared" si="1"/>
        <v>27341.81</v>
      </c>
      <c r="AO91" s="273"/>
      <c r="AP91" s="273"/>
      <c r="AQ91" s="99"/>
      <c r="AS91" s="100">
        <f>'3 - Vzduchotechnika'!M29</f>
        <v>0</v>
      </c>
      <c r="AT91" s="101">
        <f t="shared" si="0"/>
        <v>4556.97</v>
      </c>
      <c r="AU91" s="102">
        <f>'3 - Vzduchotechnika'!W119</f>
        <v>0</v>
      </c>
      <c r="AV91" s="101">
        <f>'3 - Vzduchotechnika'!M33</f>
        <v>0</v>
      </c>
      <c r="AW91" s="101">
        <f>'3 - Vzduchotechnika'!M34</f>
        <v>4556.9679999999998</v>
      </c>
      <c r="AX91" s="101">
        <f>'3 - Vzduchotechnika'!M35</f>
        <v>0</v>
      </c>
      <c r="AY91" s="101">
        <f>'3 - Vzduchotechnika'!M36</f>
        <v>0</v>
      </c>
      <c r="AZ91" s="101">
        <f>'3 - Vzduchotechnika'!H33</f>
        <v>0</v>
      </c>
      <c r="BA91" s="101">
        <f>'3 - Vzduchotechnika'!H34</f>
        <v>22784.839999999993</v>
      </c>
      <c r="BB91" s="101">
        <f>'3 - Vzduchotechnika'!H35</f>
        <v>0</v>
      </c>
      <c r="BC91" s="101">
        <f>'3 - Vzduchotechnika'!H36</f>
        <v>0</v>
      </c>
      <c r="BD91" s="103">
        <f>'3 - Vzduchotechnika'!H37</f>
        <v>0</v>
      </c>
      <c r="BT91" s="104" t="s">
        <v>86</v>
      </c>
      <c r="BV91" s="104" t="s">
        <v>77</v>
      </c>
      <c r="BW91" s="104" t="s">
        <v>92</v>
      </c>
      <c r="BX91" s="104" t="s">
        <v>83</v>
      </c>
    </row>
    <row r="92" spans="1:76" s="6" customFormat="1" ht="22.5" customHeight="1">
      <c r="A92" s="96" t="s">
        <v>84</v>
      </c>
      <c r="B92" s="97"/>
      <c r="C92" s="98"/>
      <c r="D92" s="98"/>
      <c r="E92" s="274" t="s">
        <v>93</v>
      </c>
      <c r="F92" s="274"/>
      <c r="G92" s="274"/>
      <c r="H92" s="274"/>
      <c r="I92" s="274"/>
      <c r="J92" s="98"/>
      <c r="K92" s="274" t="s">
        <v>94</v>
      </c>
      <c r="L92" s="274"/>
      <c r="M92" s="274"/>
      <c r="N92" s="274"/>
      <c r="O92" s="274"/>
      <c r="P92" s="274"/>
      <c r="Q92" s="274"/>
      <c r="R92" s="274"/>
      <c r="S92" s="274"/>
      <c r="T92" s="274"/>
      <c r="U92" s="274"/>
      <c r="V92" s="274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2">
        <f>'4 - Elektroinštalácia'!M31</f>
        <v>24268.44</v>
      </c>
      <c r="AH92" s="273"/>
      <c r="AI92" s="273"/>
      <c r="AJ92" s="273"/>
      <c r="AK92" s="273"/>
      <c r="AL92" s="273"/>
      <c r="AM92" s="273"/>
      <c r="AN92" s="272">
        <f t="shared" si="1"/>
        <v>29122.129999999997</v>
      </c>
      <c r="AO92" s="273"/>
      <c r="AP92" s="273"/>
      <c r="AQ92" s="99"/>
      <c r="AS92" s="100">
        <f>'4 - Elektroinštalácia'!M29</f>
        <v>0</v>
      </c>
      <c r="AT92" s="101">
        <f t="shared" si="0"/>
        <v>4853.6899999999996</v>
      </c>
      <c r="AU92" s="102">
        <f>'4 - Elektroinštalácia'!W120</f>
        <v>0</v>
      </c>
      <c r="AV92" s="101">
        <f>'4 - Elektroinštalácia'!M33</f>
        <v>0</v>
      </c>
      <c r="AW92" s="101">
        <f>'4 - Elektroinštalácia'!M34</f>
        <v>4853.6880000000001</v>
      </c>
      <c r="AX92" s="101">
        <f>'4 - Elektroinštalácia'!M35</f>
        <v>0</v>
      </c>
      <c r="AY92" s="101">
        <f>'4 - Elektroinštalácia'!M36</f>
        <v>0</v>
      </c>
      <c r="AZ92" s="101">
        <f>'4 - Elektroinštalácia'!H33</f>
        <v>0</v>
      </c>
      <c r="BA92" s="101">
        <f>'4 - Elektroinštalácia'!H34</f>
        <v>24268.440000000002</v>
      </c>
      <c r="BB92" s="101">
        <f>'4 - Elektroinštalácia'!H35</f>
        <v>0</v>
      </c>
      <c r="BC92" s="101">
        <f>'4 - Elektroinštalácia'!H36</f>
        <v>0</v>
      </c>
      <c r="BD92" s="103">
        <f>'4 - Elektroinštalácia'!H37</f>
        <v>0</v>
      </c>
      <c r="BT92" s="104" t="s">
        <v>86</v>
      </c>
      <c r="BV92" s="104" t="s">
        <v>77</v>
      </c>
      <c r="BW92" s="104" t="s">
        <v>95</v>
      </c>
      <c r="BX92" s="104" t="s">
        <v>83</v>
      </c>
    </row>
    <row r="93" spans="1:76" s="6" customFormat="1" ht="22.5" customHeight="1">
      <c r="A93" s="96" t="s">
        <v>84</v>
      </c>
      <c r="B93" s="97"/>
      <c r="C93" s="98"/>
      <c r="D93" s="98"/>
      <c r="E93" s="274" t="s">
        <v>96</v>
      </c>
      <c r="F93" s="274"/>
      <c r="G93" s="274"/>
      <c r="H93" s="274"/>
      <c r="I93" s="274"/>
      <c r="J93" s="98"/>
      <c r="K93" s="277" t="s">
        <v>97</v>
      </c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5">
        <f>Zadanie!H51</f>
        <v>3633.3300000000004</v>
      </c>
      <c r="AH93" s="276"/>
      <c r="AI93" s="276"/>
      <c r="AJ93" s="276"/>
      <c r="AK93" s="276"/>
      <c r="AL93" s="276"/>
      <c r="AM93" s="276"/>
      <c r="AN93" s="275">
        <f t="shared" si="1"/>
        <v>4360</v>
      </c>
      <c r="AO93" s="276"/>
      <c r="AP93" s="276"/>
      <c r="AQ93" s="99"/>
      <c r="AS93" s="100">
        <f>'5 - Bleskozvod a uzemnenie'!M29</f>
        <v>0</v>
      </c>
      <c r="AT93" s="101">
        <f t="shared" si="0"/>
        <v>726.67</v>
      </c>
      <c r="AU93" s="102">
        <f>'5 - Bleskozvod a uzemnenie'!W119</f>
        <v>0</v>
      </c>
      <c r="AV93" s="101">
        <f>'5 - Bleskozvod a uzemnenie'!M33</f>
        <v>0</v>
      </c>
      <c r="AW93" s="101">
        <f>'5 - Bleskozvod a uzemnenie'!M34</f>
        <v>726.66600000000005</v>
      </c>
      <c r="AX93" s="101">
        <f>'5 - Bleskozvod a uzemnenie'!M35</f>
        <v>0</v>
      </c>
      <c r="AY93" s="101">
        <f>'5 - Bleskozvod a uzemnenie'!M36</f>
        <v>0</v>
      </c>
      <c r="AZ93" s="101">
        <f>'5 - Bleskozvod a uzemnenie'!H33</f>
        <v>0</v>
      </c>
      <c r="BA93" s="101">
        <f>Zadanie!H51</f>
        <v>3633.3300000000004</v>
      </c>
      <c r="BB93" s="101">
        <f>'5 - Bleskozvod a uzemnenie'!H35</f>
        <v>0</v>
      </c>
      <c r="BC93" s="101">
        <f>'5 - Bleskozvod a uzemnenie'!H36</f>
        <v>0</v>
      </c>
      <c r="BD93" s="103">
        <f>'5 - Bleskozvod a uzemnenie'!H37</f>
        <v>0</v>
      </c>
      <c r="BT93" s="104" t="s">
        <v>86</v>
      </c>
      <c r="BV93" s="104" t="s">
        <v>77</v>
      </c>
      <c r="BW93" s="104" t="s">
        <v>98</v>
      </c>
      <c r="BX93" s="104" t="s">
        <v>83</v>
      </c>
    </row>
    <row r="94" spans="1:76" s="6" customFormat="1" ht="22.5" customHeight="1">
      <c r="A94" s="96" t="s">
        <v>84</v>
      </c>
      <c r="B94" s="97"/>
      <c r="C94" s="98"/>
      <c r="D94" s="98"/>
      <c r="E94" s="274" t="s">
        <v>99</v>
      </c>
      <c r="F94" s="274"/>
      <c r="G94" s="274"/>
      <c r="H94" s="274"/>
      <c r="I94" s="274"/>
      <c r="J94" s="98"/>
      <c r="K94" s="274" t="s">
        <v>100</v>
      </c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274"/>
      <c r="AF94" s="274"/>
      <c r="AG94" s="272">
        <f>'6 - Výdaj jedál'!M31</f>
        <v>6212</v>
      </c>
      <c r="AH94" s="273"/>
      <c r="AI94" s="273"/>
      <c r="AJ94" s="273"/>
      <c r="AK94" s="273"/>
      <c r="AL94" s="273"/>
      <c r="AM94" s="273"/>
      <c r="AN94" s="272">
        <f t="shared" si="1"/>
        <v>7454.4</v>
      </c>
      <c r="AO94" s="273"/>
      <c r="AP94" s="273"/>
      <c r="AQ94" s="99"/>
      <c r="AS94" s="100">
        <f>'6 - Výdaj jedál'!M29</f>
        <v>0</v>
      </c>
      <c r="AT94" s="101">
        <f t="shared" si="0"/>
        <v>1242.4000000000001</v>
      </c>
      <c r="AU94" s="102">
        <f>'6 - Výdaj jedál'!W118</f>
        <v>0</v>
      </c>
      <c r="AV94" s="101">
        <f>'6 - Výdaj jedál'!M33</f>
        <v>0</v>
      </c>
      <c r="AW94" s="101">
        <f>'6 - Výdaj jedál'!M34</f>
        <v>1242.4000000000001</v>
      </c>
      <c r="AX94" s="101">
        <f>'6 - Výdaj jedál'!M35</f>
        <v>0</v>
      </c>
      <c r="AY94" s="101">
        <f>'6 - Výdaj jedál'!M36</f>
        <v>0</v>
      </c>
      <c r="AZ94" s="101">
        <f>'6 - Výdaj jedál'!H33</f>
        <v>0</v>
      </c>
      <c r="BA94" s="101">
        <f>'6 - Výdaj jedál'!H34</f>
        <v>6212</v>
      </c>
      <c r="BB94" s="101">
        <f>'6 - Výdaj jedál'!H35</f>
        <v>0</v>
      </c>
      <c r="BC94" s="101">
        <f>'6 - Výdaj jedál'!H36</f>
        <v>0</v>
      </c>
      <c r="BD94" s="103">
        <f>'6 - Výdaj jedál'!H37</f>
        <v>0</v>
      </c>
      <c r="BT94" s="104" t="s">
        <v>86</v>
      </c>
      <c r="BV94" s="104" t="s">
        <v>77</v>
      </c>
      <c r="BW94" s="104" t="s">
        <v>101</v>
      </c>
      <c r="BX94" s="104" t="s">
        <v>83</v>
      </c>
    </row>
    <row r="95" spans="1:76" s="6" customFormat="1" ht="22.5" customHeight="1">
      <c r="A95" s="96" t="s">
        <v>84</v>
      </c>
      <c r="B95" s="97"/>
      <c r="C95" s="98"/>
      <c r="D95" s="98"/>
      <c r="E95" s="274" t="s">
        <v>102</v>
      </c>
      <c r="F95" s="274"/>
      <c r="G95" s="274"/>
      <c r="H95" s="274"/>
      <c r="I95" s="274"/>
      <c r="J95" s="98"/>
      <c r="K95" s="274" t="s">
        <v>103</v>
      </c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72">
        <f>'7 - Vykurovanie'!M31</f>
        <v>28326.2</v>
      </c>
      <c r="AH95" s="273"/>
      <c r="AI95" s="273"/>
      <c r="AJ95" s="273"/>
      <c r="AK95" s="273"/>
      <c r="AL95" s="273"/>
      <c r="AM95" s="273"/>
      <c r="AN95" s="272">
        <f t="shared" si="1"/>
        <v>33991.440000000002</v>
      </c>
      <c r="AO95" s="273"/>
      <c r="AP95" s="273"/>
      <c r="AQ95" s="99"/>
      <c r="AS95" s="100">
        <f>'7 - Vykurovanie'!M29</f>
        <v>0</v>
      </c>
      <c r="AT95" s="101">
        <f t="shared" si="0"/>
        <v>5665.24</v>
      </c>
      <c r="AU95" s="102">
        <f>'7 - Vykurovanie'!W124</f>
        <v>0</v>
      </c>
      <c r="AV95" s="101">
        <f>'7 - Vykurovanie'!M33</f>
        <v>0</v>
      </c>
      <c r="AW95" s="101">
        <f>'7 - Vykurovanie'!M34</f>
        <v>5665.2400000000007</v>
      </c>
      <c r="AX95" s="101">
        <f>'7 - Vykurovanie'!M35</f>
        <v>0</v>
      </c>
      <c r="AY95" s="101">
        <f>'7 - Vykurovanie'!M36</f>
        <v>0</v>
      </c>
      <c r="AZ95" s="101">
        <f>'7 - Vykurovanie'!H33</f>
        <v>0</v>
      </c>
      <c r="BA95" s="101">
        <f>'7 - Vykurovanie'!H34</f>
        <v>28326.2</v>
      </c>
      <c r="BB95" s="101">
        <f>'7 - Vykurovanie'!H35</f>
        <v>0</v>
      </c>
      <c r="BC95" s="101">
        <f>'7 - Vykurovanie'!H36</f>
        <v>0</v>
      </c>
      <c r="BD95" s="103">
        <f>'7 - Vykurovanie'!H37</f>
        <v>0</v>
      </c>
      <c r="BT95" s="104" t="s">
        <v>86</v>
      </c>
      <c r="BV95" s="104" t="s">
        <v>77</v>
      </c>
      <c r="BW95" s="104" t="s">
        <v>104</v>
      </c>
      <c r="BX95" s="104" t="s">
        <v>83</v>
      </c>
    </row>
    <row r="96" spans="1:76" s="5" customFormat="1" ht="22.5" customHeight="1">
      <c r="A96" s="96" t="s">
        <v>84</v>
      </c>
      <c r="B96" s="87"/>
      <c r="C96" s="88"/>
      <c r="D96" s="271" t="s">
        <v>105</v>
      </c>
      <c r="E96" s="271"/>
      <c r="F96" s="271"/>
      <c r="G96" s="271"/>
      <c r="H96" s="271"/>
      <c r="I96" s="89"/>
      <c r="J96" s="271" t="s">
        <v>106</v>
      </c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68">
        <f>'02 - SO 02 - Hrubé terénn...'!M30</f>
        <v>17760.8</v>
      </c>
      <c r="AH96" s="269"/>
      <c r="AI96" s="269"/>
      <c r="AJ96" s="269"/>
      <c r="AK96" s="269"/>
      <c r="AL96" s="269"/>
      <c r="AM96" s="269"/>
      <c r="AN96" s="268">
        <f t="shared" si="1"/>
        <v>21312.959999999999</v>
      </c>
      <c r="AO96" s="269"/>
      <c r="AP96" s="269"/>
      <c r="AQ96" s="90"/>
      <c r="AS96" s="91">
        <f>'02 - SO 02 - Hrubé terénn...'!M28</f>
        <v>0</v>
      </c>
      <c r="AT96" s="92">
        <f t="shared" si="0"/>
        <v>3552.16</v>
      </c>
      <c r="AU96" s="93">
        <f>'02 - SO 02 - Hrubé terénn...'!W119</f>
        <v>0</v>
      </c>
      <c r="AV96" s="92">
        <f>'02 - SO 02 - Hrubé terénn...'!M32</f>
        <v>0</v>
      </c>
      <c r="AW96" s="92">
        <f>'02 - SO 02 - Hrubé terénn...'!M33</f>
        <v>3552.16</v>
      </c>
      <c r="AX96" s="92">
        <f>'02 - SO 02 - Hrubé terénn...'!M34</f>
        <v>0</v>
      </c>
      <c r="AY96" s="92">
        <f>'02 - SO 02 - Hrubé terénn...'!M35</f>
        <v>0</v>
      </c>
      <c r="AZ96" s="92">
        <f>'02 - SO 02 - Hrubé terénn...'!H32</f>
        <v>0</v>
      </c>
      <c r="BA96" s="92">
        <f>'02 - SO 02 - Hrubé terénn...'!H33</f>
        <v>17760.8</v>
      </c>
      <c r="BB96" s="92">
        <f>'02 - SO 02 - Hrubé terénn...'!H34</f>
        <v>0</v>
      </c>
      <c r="BC96" s="92">
        <f>'02 - SO 02 - Hrubé terénn...'!H35</f>
        <v>0</v>
      </c>
      <c r="BD96" s="94">
        <f>'02 - SO 02 - Hrubé terénn...'!H36</f>
        <v>0</v>
      </c>
      <c r="BT96" s="95" t="s">
        <v>82</v>
      </c>
      <c r="BV96" s="95" t="s">
        <v>77</v>
      </c>
      <c r="BW96" s="95" t="s">
        <v>107</v>
      </c>
      <c r="BX96" s="95" t="s">
        <v>78</v>
      </c>
    </row>
    <row r="97" spans="1:89" s="5" customFormat="1" ht="22.5" customHeight="1">
      <c r="A97" s="96" t="s">
        <v>84</v>
      </c>
      <c r="B97" s="87"/>
      <c r="C97" s="88"/>
      <c r="D97" s="271" t="s">
        <v>108</v>
      </c>
      <c r="E97" s="271"/>
      <c r="F97" s="271"/>
      <c r="G97" s="271"/>
      <c r="H97" s="271"/>
      <c r="I97" s="89"/>
      <c r="J97" s="271" t="s">
        <v>109</v>
      </c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  <c r="AA97" s="271"/>
      <c r="AB97" s="271"/>
      <c r="AC97" s="271"/>
      <c r="AD97" s="271"/>
      <c r="AE97" s="271"/>
      <c r="AF97" s="271"/>
      <c r="AG97" s="268">
        <f>'03 - SO 03 - NN prípojka'!M30</f>
        <v>1874.15</v>
      </c>
      <c r="AH97" s="269"/>
      <c r="AI97" s="269"/>
      <c r="AJ97" s="269"/>
      <c r="AK97" s="269"/>
      <c r="AL97" s="269"/>
      <c r="AM97" s="269"/>
      <c r="AN97" s="268">
        <f t="shared" si="1"/>
        <v>2248.98</v>
      </c>
      <c r="AO97" s="269"/>
      <c r="AP97" s="269"/>
      <c r="AQ97" s="90"/>
      <c r="AS97" s="91">
        <f>'03 - SO 03 - NN prípojka'!M28</f>
        <v>0</v>
      </c>
      <c r="AT97" s="92">
        <f t="shared" si="0"/>
        <v>374.83</v>
      </c>
      <c r="AU97" s="93">
        <f>'03 - SO 03 - NN prípojka'!W118</f>
        <v>0</v>
      </c>
      <c r="AV97" s="92">
        <f>'03 - SO 03 - NN prípojka'!M32</f>
        <v>0</v>
      </c>
      <c r="AW97" s="92">
        <f>'03 - SO 03 - NN prípojka'!M33</f>
        <v>374.83000000000004</v>
      </c>
      <c r="AX97" s="92">
        <f>'03 - SO 03 - NN prípojka'!M34</f>
        <v>0</v>
      </c>
      <c r="AY97" s="92">
        <f>'03 - SO 03 - NN prípojka'!M35</f>
        <v>0</v>
      </c>
      <c r="AZ97" s="92">
        <f>'03 - SO 03 - NN prípojka'!H32</f>
        <v>0</v>
      </c>
      <c r="BA97" s="92">
        <f>'03 - SO 03 - NN prípojka'!H33</f>
        <v>1874.1499999999999</v>
      </c>
      <c r="BB97" s="92">
        <f>'03 - SO 03 - NN prípojka'!H34</f>
        <v>0</v>
      </c>
      <c r="BC97" s="92">
        <f>'03 - SO 03 - NN prípojka'!H35</f>
        <v>0</v>
      </c>
      <c r="BD97" s="94">
        <f>'03 - SO 03 - NN prípojka'!H36</f>
        <v>0</v>
      </c>
      <c r="BT97" s="95" t="s">
        <v>82</v>
      </c>
      <c r="BV97" s="95" t="s">
        <v>77</v>
      </c>
      <c r="BW97" s="95" t="s">
        <v>110</v>
      </c>
      <c r="BX97" s="95" t="s">
        <v>78</v>
      </c>
    </row>
    <row r="98" spans="1:89" s="5" customFormat="1" ht="37.5" customHeight="1">
      <c r="B98" s="87"/>
      <c r="C98" s="88"/>
      <c r="D98" s="271" t="s">
        <v>111</v>
      </c>
      <c r="E98" s="271"/>
      <c r="F98" s="271"/>
      <c r="G98" s="271"/>
      <c r="H98" s="271"/>
      <c r="I98" s="89"/>
      <c r="J98" s="271" t="s">
        <v>112</v>
      </c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  <c r="AA98" s="271"/>
      <c r="AB98" s="271"/>
      <c r="AC98" s="271"/>
      <c r="AD98" s="271"/>
      <c r="AE98" s="271"/>
      <c r="AF98" s="271"/>
      <c r="AG98" s="270">
        <f>ROUND(SUM(AG99:AG100),2)</f>
        <v>20131.37</v>
      </c>
      <c r="AH98" s="269"/>
      <c r="AI98" s="269"/>
      <c r="AJ98" s="269"/>
      <c r="AK98" s="269"/>
      <c r="AL98" s="269"/>
      <c r="AM98" s="269"/>
      <c r="AN98" s="268">
        <f t="shared" si="1"/>
        <v>24157.64</v>
      </c>
      <c r="AO98" s="269"/>
      <c r="AP98" s="269"/>
      <c r="AQ98" s="90"/>
      <c r="AS98" s="91">
        <f>ROUND(SUM(AS99:AS100),2)</f>
        <v>0</v>
      </c>
      <c r="AT98" s="92">
        <f t="shared" si="0"/>
        <v>4026.27</v>
      </c>
      <c r="AU98" s="93">
        <f>ROUND(SUM(AU99:AU100),5)</f>
        <v>0</v>
      </c>
      <c r="AV98" s="92">
        <f>ROUND(AZ98*L31,2)</f>
        <v>0</v>
      </c>
      <c r="AW98" s="92">
        <f>ROUND(BA98*L32,2)</f>
        <v>4026.27</v>
      </c>
      <c r="AX98" s="92">
        <f>ROUND(BB98*L31,2)</f>
        <v>0</v>
      </c>
      <c r="AY98" s="92">
        <f>ROUND(BC98*L32,2)</f>
        <v>0</v>
      </c>
      <c r="AZ98" s="92">
        <f>ROUND(SUM(AZ99:AZ100),2)</f>
        <v>0</v>
      </c>
      <c r="BA98" s="92">
        <f>ROUND(SUM(BA99:BA100),2)</f>
        <v>20131.37</v>
      </c>
      <c r="BB98" s="92">
        <f>ROUND(SUM(BB99:BB100),2)</f>
        <v>0</v>
      </c>
      <c r="BC98" s="92">
        <f>ROUND(SUM(BC99:BC100),2)</f>
        <v>0</v>
      </c>
      <c r="BD98" s="94">
        <f>ROUND(SUM(BD99:BD100),2)</f>
        <v>0</v>
      </c>
      <c r="BS98" s="95" t="s">
        <v>74</v>
      </c>
      <c r="BT98" s="95" t="s">
        <v>82</v>
      </c>
      <c r="BU98" s="95" t="s">
        <v>76</v>
      </c>
      <c r="BV98" s="95" t="s">
        <v>77</v>
      </c>
      <c r="BW98" s="95" t="s">
        <v>113</v>
      </c>
      <c r="BX98" s="95" t="s">
        <v>78</v>
      </c>
    </row>
    <row r="99" spans="1:89" s="6" customFormat="1" ht="22.5" customHeight="1">
      <c r="A99" s="96" t="s">
        <v>84</v>
      </c>
      <c r="B99" s="97"/>
      <c r="C99" s="98"/>
      <c r="D99" s="98"/>
      <c r="E99" s="274" t="s">
        <v>82</v>
      </c>
      <c r="F99" s="274"/>
      <c r="G99" s="274"/>
      <c r="H99" s="274"/>
      <c r="I99" s="274"/>
      <c r="J99" s="98"/>
      <c r="K99" s="274" t="s">
        <v>114</v>
      </c>
      <c r="L99" s="274"/>
      <c r="M99" s="274"/>
      <c r="N99" s="274"/>
      <c r="O99" s="274"/>
      <c r="P99" s="274"/>
      <c r="Q99" s="274"/>
      <c r="R99" s="274"/>
      <c r="S99" s="274"/>
      <c r="T99" s="274"/>
      <c r="U99" s="274"/>
      <c r="V99" s="274"/>
      <c r="W99" s="274"/>
      <c r="X99" s="274"/>
      <c r="Y99" s="274"/>
      <c r="Z99" s="274"/>
      <c r="AA99" s="274"/>
      <c r="AB99" s="274"/>
      <c r="AC99" s="274"/>
      <c r="AD99" s="274"/>
      <c r="AE99" s="274"/>
      <c r="AF99" s="274"/>
      <c r="AG99" s="272">
        <f>'1 - Vodovodná prípojka'!M31</f>
        <v>8762.64</v>
      </c>
      <c r="AH99" s="273"/>
      <c r="AI99" s="273"/>
      <c r="AJ99" s="273"/>
      <c r="AK99" s="273"/>
      <c r="AL99" s="273"/>
      <c r="AM99" s="273"/>
      <c r="AN99" s="272">
        <f t="shared" si="1"/>
        <v>10515.17</v>
      </c>
      <c r="AO99" s="273"/>
      <c r="AP99" s="273"/>
      <c r="AQ99" s="99"/>
      <c r="AS99" s="100">
        <f>'1 - Vodovodná prípojka'!M29</f>
        <v>0</v>
      </c>
      <c r="AT99" s="101">
        <f t="shared" si="0"/>
        <v>1752.53</v>
      </c>
      <c r="AU99" s="102">
        <f>'1 - Vodovodná prípojka'!W127</f>
        <v>0</v>
      </c>
      <c r="AV99" s="101">
        <f>'1 - Vodovodná prípojka'!M33</f>
        <v>0</v>
      </c>
      <c r="AW99" s="101">
        <f>'1 - Vodovodná prípojka'!M34</f>
        <v>1752.528</v>
      </c>
      <c r="AX99" s="101">
        <f>'1 - Vodovodná prípojka'!M35</f>
        <v>0</v>
      </c>
      <c r="AY99" s="101">
        <f>'1 - Vodovodná prípojka'!M36</f>
        <v>0</v>
      </c>
      <c r="AZ99" s="101">
        <f>'1 - Vodovodná prípojka'!H33</f>
        <v>0</v>
      </c>
      <c r="BA99" s="101">
        <f>'1 - Vodovodná prípojka'!H34</f>
        <v>8762.64</v>
      </c>
      <c r="BB99" s="101">
        <f>'1 - Vodovodná prípojka'!H35</f>
        <v>0</v>
      </c>
      <c r="BC99" s="101">
        <f>'1 - Vodovodná prípojka'!H36</f>
        <v>0</v>
      </c>
      <c r="BD99" s="103">
        <f>'1 - Vodovodná prípojka'!H37</f>
        <v>0</v>
      </c>
      <c r="BT99" s="104" t="s">
        <v>86</v>
      </c>
      <c r="BV99" s="104" t="s">
        <v>77</v>
      </c>
      <c r="BW99" s="104" t="s">
        <v>115</v>
      </c>
      <c r="BX99" s="104" t="s">
        <v>113</v>
      </c>
    </row>
    <row r="100" spans="1:89" s="6" customFormat="1" ht="22.5" customHeight="1">
      <c r="A100" s="96" t="s">
        <v>84</v>
      </c>
      <c r="B100" s="97"/>
      <c r="C100" s="98"/>
      <c r="D100" s="98"/>
      <c r="E100" s="274" t="s">
        <v>86</v>
      </c>
      <c r="F100" s="274"/>
      <c r="G100" s="274"/>
      <c r="H100" s="274"/>
      <c r="I100" s="274"/>
      <c r="J100" s="98"/>
      <c r="K100" s="274" t="s">
        <v>116</v>
      </c>
      <c r="L100" s="274"/>
      <c r="M100" s="274"/>
      <c r="N100" s="274"/>
      <c r="O100" s="274"/>
      <c r="P100" s="274"/>
      <c r="Q100" s="274"/>
      <c r="R100" s="274"/>
      <c r="S100" s="274"/>
      <c r="T100" s="274"/>
      <c r="U100" s="274"/>
      <c r="V100" s="274"/>
      <c r="W100" s="274"/>
      <c r="X100" s="274"/>
      <c r="Y100" s="274"/>
      <c r="Z100" s="274"/>
      <c r="AA100" s="274"/>
      <c r="AB100" s="274"/>
      <c r="AC100" s="274"/>
      <c r="AD100" s="274"/>
      <c r="AE100" s="274"/>
      <c r="AF100" s="274"/>
      <c r="AG100" s="272">
        <f>'2 - Kanalizačná prípojka'!M31</f>
        <v>11368.73</v>
      </c>
      <c r="AH100" s="273"/>
      <c r="AI100" s="273"/>
      <c r="AJ100" s="273"/>
      <c r="AK100" s="273"/>
      <c r="AL100" s="273"/>
      <c r="AM100" s="273"/>
      <c r="AN100" s="272">
        <f t="shared" si="1"/>
        <v>13642.48</v>
      </c>
      <c r="AO100" s="273"/>
      <c r="AP100" s="273"/>
      <c r="AQ100" s="99"/>
      <c r="AS100" s="100">
        <f>'2 - Kanalizačná prípojka'!M29</f>
        <v>0</v>
      </c>
      <c r="AT100" s="101">
        <f t="shared" si="0"/>
        <v>2273.75</v>
      </c>
      <c r="AU100" s="102">
        <f>'2 - Kanalizačná prípojka'!W124</f>
        <v>0</v>
      </c>
      <c r="AV100" s="101">
        <f>'2 - Kanalizačná prípojka'!M33</f>
        <v>0</v>
      </c>
      <c r="AW100" s="101">
        <f>'2 - Kanalizačná prípojka'!M34</f>
        <v>2273.7460000000001</v>
      </c>
      <c r="AX100" s="101">
        <f>'2 - Kanalizačná prípojka'!M35</f>
        <v>0</v>
      </c>
      <c r="AY100" s="101">
        <f>'2 - Kanalizačná prípojka'!M36</f>
        <v>0</v>
      </c>
      <c r="AZ100" s="101">
        <f>'2 - Kanalizačná prípojka'!H33</f>
        <v>0</v>
      </c>
      <c r="BA100" s="101">
        <f>'2 - Kanalizačná prípojka'!H34</f>
        <v>11368.730000000001</v>
      </c>
      <c r="BB100" s="101">
        <f>'2 - Kanalizačná prípojka'!H35</f>
        <v>0</v>
      </c>
      <c r="BC100" s="101">
        <f>'2 - Kanalizačná prípojka'!H36</f>
        <v>0</v>
      </c>
      <c r="BD100" s="103">
        <f>'2 - Kanalizačná prípojka'!H37</f>
        <v>0</v>
      </c>
      <c r="BT100" s="104" t="s">
        <v>86</v>
      </c>
      <c r="BV100" s="104" t="s">
        <v>77</v>
      </c>
      <c r="BW100" s="104" t="s">
        <v>117</v>
      </c>
      <c r="BX100" s="104" t="s">
        <v>113</v>
      </c>
    </row>
    <row r="101" spans="1:89" s="5" customFormat="1" ht="22.5" customHeight="1">
      <c r="A101" s="96" t="s">
        <v>84</v>
      </c>
      <c r="B101" s="87"/>
      <c r="C101" s="88"/>
      <c r="D101" s="271" t="s">
        <v>118</v>
      </c>
      <c r="E101" s="271"/>
      <c r="F101" s="271"/>
      <c r="G101" s="271"/>
      <c r="H101" s="271"/>
      <c r="I101" s="89"/>
      <c r="J101" s="271" t="s">
        <v>119</v>
      </c>
      <c r="K101" s="271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1"/>
      <c r="AE101" s="271"/>
      <c r="AF101" s="271"/>
      <c r="AG101" s="268">
        <f>'05 - SO 05 - Teplovodná p...'!M30</f>
        <v>0</v>
      </c>
      <c r="AH101" s="269"/>
      <c r="AI101" s="269"/>
      <c r="AJ101" s="269"/>
      <c r="AK101" s="269"/>
      <c r="AL101" s="269"/>
      <c r="AM101" s="269"/>
      <c r="AN101" s="268">
        <f t="shared" si="1"/>
        <v>0</v>
      </c>
      <c r="AO101" s="269"/>
      <c r="AP101" s="269"/>
      <c r="AQ101" s="90"/>
      <c r="AS101" s="91">
        <f>'05 - SO 05 - Teplovodná p...'!M28</f>
        <v>0</v>
      </c>
      <c r="AT101" s="92">
        <f t="shared" si="0"/>
        <v>0</v>
      </c>
      <c r="AU101" s="93">
        <f>'05 - SO 05 - Teplovodná p...'!W116</f>
        <v>0</v>
      </c>
      <c r="AV101" s="92">
        <f>'05 - SO 05 - Teplovodná p...'!M32</f>
        <v>0</v>
      </c>
      <c r="AW101" s="92">
        <f>'05 - SO 05 - Teplovodná p...'!M33</f>
        <v>0</v>
      </c>
      <c r="AX101" s="92">
        <f>'05 - SO 05 - Teplovodná p...'!M34</f>
        <v>0</v>
      </c>
      <c r="AY101" s="92">
        <f>'05 - SO 05 - Teplovodná p...'!M35</f>
        <v>0</v>
      </c>
      <c r="AZ101" s="92">
        <f>'05 - SO 05 - Teplovodná p...'!H32</f>
        <v>0</v>
      </c>
      <c r="BA101" s="92">
        <f>'05 - SO 05 - Teplovodná p...'!H33</f>
        <v>0</v>
      </c>
      <c r="BB101" s="92">
        <f>'05 - SO 05 - Teplovodná p...'!H34</f>
        <v>0</v>
      </c>
      <c r="BC101" s="92">
        <f>'05 - SO 05 - Teplovodná p...'!H35</f>
        <v>0</v>
      </c>
      <c r="BD101" s="94">
        <f>'05 - SO 05 - Teplovodná p...'!H36</f>
        <v>0</v>
      </c>
      <c r="BT101" s="95" t="s">
        <v>82</v>
      </c>
      <c r="BV101" s="95" t="s">
        <v>77</v>
      </c>
      <c r="BW101" s="95" t="s">
        <v>120</v>
      </c>
      <c r="BX101" s="95" t="s">
        <v>78</v>
      </c>
    </row>
    <row r="102" spans="1:89" s="5" customFormat="1" ht="22.5" customHeight="1">
      <c r="A102" s="96" t="s">
        <v>84</v>
      </c>
      <c r="B102" s="87"/>
      <c r="C102" s="88"/>
      <c r="D102" s="271" t="s">
        <v>121</v>
      </c>
      <c r="E102" s="271"/>
      <c r="F102" s="271"/>
      <c r="G102" s="271"/>
      <c r="H102" s="271"/>
      <c r="I102" s="89"/>
      <c r="J102" s="271" t="s">
        <v>122</v>
      </c>
      <c r="K102" s="271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  <c r="AA102" s="271"/>
      <c r="AB102" s="271"/>
      <c r="AC102" s="271"/>
      <c r="AD102" s="271"/>
      <c r="AE102" s="271"/>
      <c r="AF102" s="271"/>
      <c r="AG102" s="268">
        <f>'06 - SO 06 - Statická dop...'!M30</f>
        <v>2497.5</v>
      </c>
      <c r="AH102" s="269"/>
      <c r="AI102" s="269"/>
      <c r="AJ102" s="269"/>
      <c r="AK102" s="269"/>
      <c r="AL102" s="269"/>
      <c r="AM102" s="269"/>
      <c r="AN102" s="268">
        <f t="shared" si="1"/>
        <v>2997</v>
      </c>
      <c r="AO102" s="269"/>
      <c r="AP102" s="269"/>
      <c r="AQ102" s="90"/>
      <c r="AS102" s="105">
        <f>'06 - SO 06 - Statická dop...'!M28</f>
        <v>0</v>
      </c>
      <c r="AT102" s="106">
        <f t="shared" si="0"/>
        <v>499.5</v>
      </c>
      <c r="AU102" s="107">
        <f>'06 - SO 06 - Statická dop...'!W117</f>
        <v>0</v>
      </c>
      <c r="AV102" s="106">
        <f>'06 - SO 06 - Statická dop...'!M32</f>
        <v>0</v>
      </c>
      <c r="AW102" s="106">
        <f>'06 - SO 06 - Statická dop...'!M33</f>
        <v>499.5</v>
      </c>
      <c r="AX102" s="106">
        <f>'06 - SO 06 - Statická dop...'!M34</f>
        <v>0</v>
      </c>
      <c r="AY102" s="106">
        <f>'06 - SO 06 - Statická dop...'!M35</f>
        <v>0</v>
      </c>
      <c r="AZ102" s="106">
        <f>'06 - SO 06 - Statická dop...'!H32</f>
        <v>0</v>
      </c>
      <c r="BA102" s="106">
        <f>'06 - SO 06 - Statická dop...'!H33</f>
        <v>2497.5</v>
      </c>
      <c r="BB102" s="106">
        <f>'06 - SO 06 - Statická dop...'!H34</f>
        <v>0</v>
      </c>
      <c r="BC102" s="106">
        <f>'06 - SO 06 - Statická dop...'!H35</f>
        <v>0</v>
      </c>
      <c r="BD102" s="108">
        <f>'06 - SO 06 - Statická dop...'!H36</f>
        <v>0</v>
      </c>
      <c r="BT102" s="95" t="s">
        <v>82</v>
      </c>
      <c r="BV102" s="95" t="s">
        <v>77</v>
      </c>
      <c r="BW102" s="95" t="s">
        <v>123</v>
      </c>
      <c r="BX102" s="95" t="s">
        <v>78</v>
      </c>
    </row>
    <row r="103" spans="1:89">
      <c r="B103" s="22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3"/>
    </row>
    <row r="104" spans="1:89" s="1" customFormat="1" ht="30" customHeight="1">
      <c r="B104" s="34"/>
      <c r="C104" s="79" t="s">
        <v>124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285">
        <f>ROUND(SUM(AG105:AG108),2)</f>
        <v>0</v>
      </c>
      <c r="AH104" s="285"/>
      <c r="AI104" s="285"/>
      <c r="AJ104" s="285"/>
      <c r="AK104" s="285"/>
      <c r="AL104" s="285"/>
      <c r="AM104" s="285"/>
      <c r="AN104" s="285">
        <f>ROUND(SUM(AN105:AN108),2)</f>
        <v>0</v>
      </c>
      <c r="AO104" s="285"/>
      <c r="AP104" s="285"/>
      <c r="AQ104" s="36"/>
      <c r="AS104" s="75" t="s">
        <v>125</v>
      </c>
      <c r="AT104" s="76" t="s">
        <v>126</v>
      </c>
      <c r="AU104" s="76" t="s">
        <v>39</v>
      </c>
      <c r="AV104" s="77" t="s">
        <v>62</v>
      </c>
    </row>
    <row r="105" spans="1:89" s="1" customFormat="1" ht="20.100000000000001" customHeight="1">
      <c r="B105" s="34"/>
      <c r="C105" s="35"/>
      <c r="D105" s="109" t="s">
        <v>127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283">
        <f>ROUND(AG87*AS105,2)</f>
        <v>0</v>
      </c>
      <c r="AH105" s="272"/>
      <c r="AI105" s="272"/>
      <c r="AJ105" s="272"/>
      <c r="AK105" s="272"/>
      <c r="AL105" s="272"/>
      <c r="AM105" s="272"/>
      <c r="AN105" s="272">
        <f>ROUND(AG105+AV105,2)</f>
        <v>0</v>
      </c>
      <c r="AO105" s="272"/>
      <c r="AP105" s="272"/>
      <c r="AQ105" s="36"/>
      <c r="AS105" s="110">
        <v>0</v>
      </c>
      <c r="AT105" s="111" t="s">
        <v>128</v>
      </c>
      <c r="AU105" s="111" t="s">
        <v>40</v>
      </c>
      <c r="AV105" s="112">
        <f>ROUND(IF(AU105="základná",AG105*L31,IF(AU105="znížená",AG105*L32,0)),2)</f>
        <v>0</v>
      </c>
      <c r="BV105" s="18" t="s">
        <v>129</v>
      </c>
      <c r="BY105" s="113">
        <f>IF(AU105="základná",AV105,0)</f>
        <v>0</v>
      </c>
      <c r="BZ105" s="113">
        <f>IF(AU105="znížená",AV105,0)</f>
        <v>0</v>
      </c>
      <c r="CA105" s="113">
        <v>0</v>
      </c>
      <c r="CB105" s="113">
        <v>0</v>
      </c>
      <c r="CC105" s="113">
        <v>0</v>
      </c>
      <c r="CD105" s="113">
        <f>IF(AU105="základná",AG105,0)</f>
        <v>0</v>
      </c>
      <c r="CE105" s="113">
        <f>IF(AU105="znížená",AG105,0)</f>
        <v>0</v>
      </c>
      <c r="CF105" s="113">
        <f>IF(AU105="zákl. prenesená",AG105,0)</f>
        <v>0</v>
      </c>
      <c r="CG105" s="113">
        <f>IF(AU105="zníž. prenesená",AG105,0)</f>
        <v>0</v>
      </c>
      <c r="CH105" s="113">
        <f>IF(AU105="nulová",AG105,0)</f>
        <v>0</v>
      </c>
      <c r="CI105" s="18">
        <f>IF(AU105="základná",1,IF(AU105="znížená",2,IF(AU105="zákl. prenesená",4,IF(AU105="zníž. prenesená",5,3))))</f>
        <v>1</v>
      </c>
      <c r="CJ105" s="18">
        <f>IF(AT105="stavebná časť",1,IF(88105="investičná časť",2,3))</f>
        <v>1</v>
      </c>
      <c r="CK105" s="18" t="str">
        <f>IF(D105="Vyplň vlastné","","x")</f>
        <v>x</v>
      </c>
    </row>
    <row r="106" spans="1:89" s="1" customFormat="1" ht="20.100000000000001" customHeight="1">
      <c r="B106" s="34"/>
      <c r="C106" s="35"/>
      <c r="D106" s="281" t="s">
        <v>130</v>
      </c>
      <c r="E106" s="282"/>
      <c r="F106" s="282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282"/>
      <c r="AA106" s="282"/>
      <c r="AB106" s="282"/>
      <c r="AC106" s="35"/>
      <c r="AD106" s="35"/>
      <c r="AE106" s="35"/>
      <c r="AF106" s="35"/>
      <c r="AG106" s="283">
        <f>AG87*AS106</f>
        <v>0</v>
      </c>
      <c r="AH106" s="272"/>
      <c r="AI106" s="272"/>
      <c r="AJ106" s="272"/>
      <c r="AK106" s="272"/>
      <c r="AL106" s="272"/>
      <c r="AM106" s="272"/>
      <c r="AN106" s="272">
        <f>AG106+AV106</f>
        <v>0</v>
      </c>
      <c r="AO106" s="272"/>
      <c r="AP106" s="272"/>
      <c r="AQ106" s="36"/>
      <c r="AS106" s="114">
        <v>0</v>
      </c>
      <c r="AT106" s="115" t="s">
        <v>128</v>
      </c>
      <c r="AU106" s="115" t="s">
        <v>40</v>
      </c>
      <c r="AV106" s="103">
        <f>ROUND(IF(AU106="nulová",0,IF(OR(AU106="základná",AU106="zákl. prenesená"),AG106*L31,AG106*L32)),2)</f>
        <v>0</v>
      </c>
      <c r="BV106" s="18" t="s">
        <v>131</v>
      </c>
      <c r="BY106" s="113">
        <f>IF(AU106="základná",AV106,0)</f>
        <v>0</v>
      </c>
      <c r="BZ106" s="113">
        <f>IF(AU106="znížená",AV106,0)</f>
        <v>0</v>
      </c>
      <c r="CA106" s="113">
        <f>IF(AU106="zákl. prenesená",AV106,0)</f>
        <v>0</v>
      </c>
      <c r="CB106" s="113">
        <f>IF(AU106="zníž. prenesená",AV106,0)</f>
        <v>0</v>
      </c>
      <c r="CC106" s="113">
        <f>IF(AU106="nulová",AV106,0)</f>
        <v>0</v>
      </c>
      <c r="CD106" s="113">
        <f>IF(AU106="základná",AG106,0)</f>
        <v>0</v>
      </c>
      <c r="CE106" s="113">
        <f>IF(AU106="znížená",AG106,0)</f>
        <v>0</v>
      </c>
      <c r="CF106" s="113">
        <f>IF(AU106="zákl. prenesená",AG106,0)</f>
        <v>0</v>
      </c>
      <c r="CG106" s="113">
        <f>IF(AU106="zníž. prenesená",AG106,0)</f>
        <v>0</v>
      </c>
      <c r="CH106" s="113">
        <f>IF(AU106="nulová",AG106,0)</f>
        <v>0</v>
      </c>
      <c r="CI106" s="18">
        <f>IF(AU106="základná",1,IF(AU106="znížená",2,IF(AU106="zákl. prenesená",4,IF(AU106="zníž. prenesená",5,3))))</f>
        <v>1</v>
      </c>
      <c r="CJ106" s="18">
        <f>IF(AT106="stavebná časť",1,IF(88106="investičná časť",2,3))</f>
        <v>1</v>
      </c>
      <c r="CK106" s="18" t="str">
        <f>IF(D106="Vyplň vlastné","","x")</f>
        <v/>
      </c>
    </row>
    <row r="107" spans="1:89" s="1" customFormat="1" ht="20.100000000000001" customHeight="1">
      <c r="B107" s="34"/>
      <c r="C107" s="35"/>
      <c r="D107" s="281" t="s">
        <v>130</v>
      </c>
      <c r="E107" s="282"/>
      <c r="F107" s="282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282"/>
      <c r="AA107" s="282"/>
      <c r="AB107" s="282"/>
      <c r="AC107" s="35"/>
      <c r="AD107" s="35"/>
      <c r="AE107" s="35"/>
      <c r="AF107" s="35"/>
      <c r="AG107" s="283">
        <f>AG87*AS107</f>
        <v>0</v>
      </c>
      <c r="AH107" s="272"/>
      <c r="AI107" s="272"/>
      <c r="AJ107" s="272"/>
      <c r="AK107" s="272"/>
      <c r="AL107" s="272"/>
      <c r="AM107" s="272"/>
      <c r="AN107" s="272">
        <f>AG107+AV107</f>
        <v>0</v>
      </c>
      <c r="AO107" s="272"/>
      <c r="AP107" s="272"/>
      <c r="AQ107" s="36"/>
      <c r="AS107" s="114">
        <v>0</v>
      </c>
      <c r="AT107" s="115" t="s">
        <v>128</v>
      </c>
      <c r="AU107" s="115" t="s">
        <v>40</v>
      </c>
      <c r="AV107" s="103">
        <f>ROUND(IF(AU107="nulová",0,IF(OR(AU107="základná",AU107="zákl. prenesená"),AG107*L31,AG107*L32)),2)</f>
        <v>0</v>
      </c>
      <c r="BV107" s="18" t="s">
        <v>131</v>
      </c>
      <c r="BY107" s="113">
        <f>IF(AU107="základná",AV107,0)</f>
        <v>0</v>
      </c>
      <c r="BZ107" s="113">
        <f>IF(AU107="znížená",AV107,0)</f>
        <v>0</v>
      </c>
      <c r="CA107" s="113">
        <f>IF(AU107="zákl. prenesená",AV107,0)</f>
        <v>0</v>
      </c>
      <c r="CB107" s="113">
        <f>IF(AU107="zníž. prenesená",AV107,0)</f>
        <v>0</v>
      </c>
      <c r="CC107" s="113">
        <f>IF(AU107="nulová",AV107,0)</f>
        <v>0</v>
      </c>
      <c r="CD107" s="113">
        <f>IF(AU107="základná",AG107,0)</f>
        <v>0</v>
      </c>
      <c r="CE107" s="113">
        <f>IF(AU107="znížená",AG107,0)</f>
        <v>0</v>
      </c>
      <c r="CF107" s="113">
        <f>IF(AU107="zákl. prenesená",AG107,0)</f>
        <v>0</v>
      </c>
      <c r="CG107" s="113">
        <f>IF(AU107="zníž. prenesená",AG107,0)</f>
        <v>0</v>
      </c>
      <c r="CH107" s="113">
        <f>IF(AU107="nulová",AG107,0)</f>
        <v>0</v>
      </c>
      <c r="CI107" s="18">
        <f>IF(AU107="základná",1,IF(AU107="znížená",2,IF(AU107="zákl. prenesená",4,IF(AU107="zníž. prenesená",5,3))))</f>
        <v>1</v>
      </c>
      <c r="CJ107" s="18">
        <f>IF(AT107="stavebná časť",1,IF(88107="investičná časť",2,3))</f>
        <v>1</v>
      </c>
      <c r="CK107" s="18" t="str">
        <f>IF(D107="Vyplň vlastné","","x")</f>
        <v/>
      </c>
    </row>
    <row r="108" spans="1:89" s="1" customFormat="1" ht="20.100000000000001" customHeight="1">
      <c r="B108" s="34"/>
      <c r="C108" s="35"/>
      <c r="D108" s="281" t="s">
        <v>130</v>
      </c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282"/>
      <c r="AA108" s="282"/>
      <c r="AB108" s="282"/>
      <c r="AC108" s="35"/>
      <c r="AD108" s="35"/>
      <c r="AE108" s="35"/>
      <c r="AF108" s="35"/>
      <c r="AG108" s="283">
        <f>AG87*AS108</f>
        <v>0</v>
      </c>
      <c r="AH108" s="272"/>
      <c r="AI108" s="272"/>
      <c r="AJ108" s="272"/>
      <c r="AK108" s="272"/>
      <c r="AL108" s="272"/>
      <c r="AM108" s="272"/>
      <c r="AN108" s="272">
        <f>AG108+AV108</f>
        <v>0</v>
      </c>
      <c r="AO108" s="272"/>
      <c r="AP108" s="272"/>
      <c r="AQ108" s="36"/>
      <c r="AS108" s="116">
        <v>0</v>
      </c>
      <c r="AT108" s="117" t="s">
        <v>128</v>
      </c>
      <c r="AU108" s="117" t="s">
        <v>40</v>
      </c>
      <c r="AV108" s="118">
        <f>ROUND(IF(AU108="nulová",0,IF(OR(AU108="základná",AU108="zákl. prenesená"),AG108*L31,AG108*L32)),2)</f>
        <v>0</v>
      </c>
      <c r="BV108" s="18" t="s">
        <v>131</v>
      </c>
      <c r="BY108" s="113">
        <f>IF(AU108="základná",AV108,0)</f>
        <v>0</v>
      </c>
      <c r="BZ108" s="113">
        <f>IF(AU108="znížená",AV108,0)</f>
        <v>0</v>
      </c>
      <c r="CA108" s="113">
        <f>IF(AU108="zákl. prenesená",AV108,0)</f>
        <v>0</v>
      </c>
      <c r="CB108" s="113">
        <f>IF(AU108="zníž. prenesená",AV108,0)</f>
        <v>0</v>
      </c>
      <c r="CC108" s="113">
        <f>IF(AU108="nulová",AV108,0)</f>
        <v>0</v>
      </c>
      <c r="CD108" s="113">
        <f>IF(AU108="základná",AG108,0)</f>
        <v>0</v>
      </c>
      <c r="CE108" s="113">
        <f>IF(AU108="znížená",AG108,0)</f>
        <v>0</v>
      </c>
      <c r="CF108" s="113">
        <f>IF(AU108="zákl. prenesená",AG108,0)</f>
        <v>0</v>
      </c>
      <c r="CG108" s="113">
        <f>IF(AU108="zníž. prenesená",AG108,0)</f>
        <v>0</v>
      </c>
      <c r="CH108" s="113">
        <f>IF(AU108="nulová",AG108,0)</f>
        <v>0</v>
      </c>
      <c r="CI108" s="18">
        <f>IF(AU108="základná",1,IF(AU108="znížená",2,IF(AU108="zákl. prenesená",4,IF(AU108="zníž. prenesená",5,3))))</f>
        <v>1</v>
      </c>
      <c r="CJ108" s="18">
        <f>IF(AT108="stavebná časť",1,IF(88108="investičná časť",2,3))</f>
        <v>1</v>
      </c>
      <c r="CK108" s="18" t="str">
        <f>IF(D108="Vyplň vlastné","","x")</f>
        <v/>
      </c>
    </row>
    <row r="109" spans="1:89" s="1" customFormat="1" ht="10.65" customHeight="1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6"/>
    </row>
    <row r="110" spans="1:89" s="1" customFormat="1" ht="30" customHeight="1">
      <c r="B110" s="34"/>
      <c r="C110" s="119" t="s">
        <v>132</v>
      </c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278">
        <f>ROUND(AG87+AG104,2)</f>
        <v>436235.89</v>
      </c>
      <c r="AH110" s="278"/>
      <c r="AI110" s="278"/>
      <c r="AJ110" s="278"/>
      <c r="AK110" s="278"/>
      <c r="AL110" s="278"/>
      <c r="AM110" s="278"/>
      <c r="AN110" s="278">
        <f>AN87+AN104</f>
        <v>523483.07</v>
      </c>
      <c r="AO110" s="278"/>
      <c r="AP110" s="278"/>
      <c r="AQ110" s="36"/>
    </row>
    <row r="111" spans="1:89" s="1" customFormat="1" ht="6.9" customHeight="1">
      <c r="B111" s="58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60"/>
    </row>
  </sheetData>
  <mergeCells count="114">
    <mergeCell ref="AG110:AM110"/>
    <mergeCell ref="AN110:AP110"/>
    <mergeCell ref="AR2:BE2"/>
    <mergeCell ref="D107:AB107"/>
    <mergeCell ref="AG107:AM107"/>
    <mergeCell ref="AN107:AP107"/>
    <mergeCell ref="D108:AB108"/>
    <mergeCell ref="AG108:AM108"/>
    <mergeCell ref="AN108:AP108"/>
    <mergeCell ref="AG87:AM87"/>
    <mergeCell ref="AN87:AP87"/>
    <mergeCell ref="AG104:AM104"/>
    <mergeCell ref="AN104:AP104"/>
    <mergeCell ref="AN102:AP102"/>
    <mergeCell ref="AG102:AM102"/>
    <mergeCell ref="D102:H102"/>
    <mergeCell ref="J102:AF102"/>
    <mergeCell ref="AG105:AM105"/>
    <mergeCell ref="AN105:AP105"/>
    <mergeCell ref="D106:AB106"/>
    <mergeCell ref="AG106:AM106"/>
    <mergeCell ref="AN106:AP106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D101:H101"/>
    <mergeCell ref="J101:AF101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N98:AP98"/>
    <mergeCell ref="AG98:AM98"/>
    <mergeCell ref="D98:H98"/>
    <mergeCell ref="J98:AF98"/>
    <mergeCell ref="AN93:AP93"/>
    <mergeCell ref="AG93:AM93"/>
    <mergeCell ref="E93:I93"/>
    <mergeCell ref="K93:AF93"/>
    <mergeCell ref="AN94:AP94"/>
    <mergeCell ref="AG94:AM94"/>
    <mergeCell ref="E94:I94"/>
    <mergeCell ref="K94:AF94"/>
    <mergeCell ref="AN95:AP95"/>
    <mergeCell ref="AG95:AM95"/>
    <mergeCell ref="E95:I95"/>
    <mergeCell ref="K95:AF95"/>
    <mergeCell ref="AN90:AP90"/>
    <mergeCell ref="AG90:AM90"/>
    <mergeCell ref="E90:I90"/>
    <mergeCell ref="K90:AF90"/>
    <mergeCell ref="AN91:AP91"/>
    <mergeCell ref="AG91:AM91"/>
    <mergeCell ref="E91:I91"/>
    <mergeCell ref="K91:AF91"/>
    <mergeCell ref="AN92:AP92"/>
    <mergeCell ref="AG92:AM92"/>
    <mergeCell ref="E92:I92"/>
    <mergeCell ref="K92:AF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N89:AP89"/>
    <mergeCell ref="AG89:AM89"/>
    <mergeCell ref="E89:I89"/>
    <mergeCell ref="K89:AF89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</mergeCells>
  <dataValidations count="2">
    <dataValidation type="list" allowBlank="1" showInputMessage="1" showErrorMessage="1" error="Povolené sú hodnoty základná, znížená, nulová." sqref="AU105:AU109">
      <formula1>"základná, znížená, nulová"</formula1>
    </dataValidation>
    <dataValidation type="list" allowBlank="1" showInputMessage="1" showErrorMessage="1" error="Povolené sú hodnoty stavebná časť, technologická časť, investičná časť." sqref="AT105:AT109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9" location="'1 - Stavebná časť'!C2" display="/"/>
    <hyperlink ref="A90" location="'2 - Zdravotechnika'!C2" display="/"/>
    <hyperlink ref="A91" location="'3 - Vzduchotechnika'!C2" display="/"/>
    <hyperlink ref="A92" location="'4 - Elektroinštalácia'!C2" display="/"/>
    <hyperlink ref="A93" location="'5 - Bleskozvod a uzemnenie'!C2" display="/"/>
    <hyperlink ref="A94" location="'6 - Výdaj jedál'!C2" display="/"/>
    <hyperlink ref="A95" location="'7 - Vykurovanie'!C2" display="/"/>
    <hyperlink ref="A96" location="'02 - SO 02 - Hrubé terénn...'!C2" display="/"/>
    <hyperlink ref="A97" location="'03 - SO 03 - NN prípojka'!C2" display="/"/>
    <hyperlink ref="A99" location="'1 - Vodovodná prípojka'!C2" display="/"/>
    <hyperlink ref="A100" location="'2 - Kanalizačná prípojka'!C2" display="/"/>
    <hyperlink ref="A101" location="'05 - SO 05 - Teplovodná p...'!C2" display="/"/>
    <hyperlink ref="A102" location="'06 - SO 06 - Statická dop...'!C2" display="/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31"/>
  <sheetViews>
    <sheetView showGridLines="0" workbookViewId="0">
      <pane ySplit="1" topLeftCell="A112" activePane="bottomLeft" state="frozen"/>
      <selection pane="bottomLeft" activeCell="L126" sqref="L126"/>
    </sheetView>
  </sheetViews>
  <sheetFormatPr defaultRowHeight="12"/>
  <cols>
    <col min="1" max="1" width="8.140625" customWidth="1"/>
    <col min="2" max="2" width="1.7109375" customWidth="1"/>
    <col min="3" max="4" width="4.140625" customWidth="1"/>
    <col min="5" max="5" width="17.140625" customWidth="1"/>
    <col min="6" max="7" width="11.140625" customWidth="1"/>
    <col min="8" max="8" width="12.28515625" customWidth="1"/>
    <col min="9" max="9" width="7" customWidth="1"/>
    <col min="10" max="10" width="5.140625" customWidth="1"/>
    <col min="11" max="11" width="11.28515625" customWidth="1"/>
    <col min="12" max="12" width="12" customWidth="1"/>
    <col min="13" max="14" width="6" customWidth="1"/>
    <col min="15" max="15" width="2" customWidth="1"/>
    <col min="16" max="16" width="12.285156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140625" hidden="1" customWidth="1"/>
    <col min="22" max="22" width="12.140625" hidden="1" customWidth="1"/>
    <col min="23" max="23" width="16.140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140625" hidden="1" customWidth="1"/>
    <col min="29" max="29" width="11" customWidth="1"/>
    <col min="30" max="30" width="15" customWidth="1"/>
    <col min="31" max="31" width="16.140625" customWidth="1"/>
    <col min="44" max="65" width="9.1406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133</v>
      </c>
      <c r="G1" s="14"/>
      <c r="H1" s="320" t="s">
        <v>134</v>
      </c>
      <c r="I1" s="320"/>
      <c r="J1" s="320"/>
      <c r="K1" s="320"/>
      <c r="L1" s="14" t="s">
        <v>135</v>
      </c>
      <c r="M1" s="12"/>
      <c r="N1" s="12"/>
      <c r="O1" s="13" t="s">
        <v>136</v>
      </c>
      <c r="P1" s="12"/>
      <c r="Q1" s="12"/>
      <c r="R1" s="12"/>
      <c r="S1" s="14" t="s">
        <v>137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>
      <c r="C2" s="235" t="s">
        <v>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79" t="s">
        <v>8</v>
      </c>
      <c r="T2" s="280"/>
      <c r="U2" s="280"/>
      <c r="V2" s="280"/>
      <c r="W2" s="280"/>
      <c r="X2" s="280"/>
      <c r="Y2" s="280"/>
      <c r="Z2" s="280"/>
      <c r="AA2" s="280"/>
      <c r="AB2" s="280"/>
      <c r="AC2" s="280"/>
      <c r="AT2" s="18" t="s">
        <v>107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75</v>
      </c>
    </row>
    <row r="4" spans="1:66" ht="36.9" customHeight="1">
      <c r="B4" s="22"/>
      <c r="C4" s="237" t="s">
        <v>138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"/>
      <c r="T4" s="24" t="s">
        <v>12</v>
      </c>
      <c r="AT4" s="18" t="s">
        <v>6</v>
      </c>
    </row>
    <row r="5" spans="1:66" ht="6.9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18</v>
      </c>
      <c r="E6" s="26"/>
      <c r="F6" s="286" t="str">
        <f>'Rekapitulácia stavby'!K6</f>
        <v>Novostavba materskej školy na parcele č.370/12, Púchov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6"/>
      <c r="R6" s="23"/>
    </row>
    <row r="7" spans="1:66" s="1" customFormat="1" ht="32.85" customHeight="1">
      <c r="B7" s="34"/>
      <c r="C7" s="35"/>
      <c r="D7" s="29" t="s">
        <v>139</v>
      </c>
      <c r="E7" s="35"/>
      <c r="F7" s="243" t="s">
        <v>1301</v>
      </c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35"/>
      <c r="R7" s="36"/>
    </row>
    <row r="8" spans="1:66" s="1" customFormat="1" ht="14.4" customHeight="1">
      <c r="B8" s="34"/>
      <c r="C8" s="35"/>
      <c r="D8" s="30" t="s">
        <v>20</v>
      </c>
      <c r="E8" s="35"/>
      <c r="F8" s="28" t="s">
        <v>23</v>
      </c>
      <c r="G8" s="35"/>
      <c r="H8" s="35"/>
      <c r="I8" s="35"/>
      <c r="J8" s="35"/>
      <c r="K8" s="35"/>
      <c r="L8" s="35"/>
      <c r="M8" s="30" t="s">
        <v>21</v>
      </c>
      <c r="N8" s="35"/>
      <c r="O8" s="28" t="s">
        <v>5</v>
      </c>
      <c r="P8" s="35"/>
      <c r="Q8" s="35"/>
      <c r="R8" s="36"/>
    </row>
    <row r="9" spans="1:66" s="1" customFormat="1" ht="14.4" customHeight="1">
      <c r="B9" s="34"/>
      <c r="C9" s="35"/>
      <c r="D9" s="30" t="s">
        <v>22</v>
      </c>
      <c r="E9" s="35"/>
      <c r="F9" s="28" t="s">
        <v>23</v>
      </c>
      <c r="G9" s="35"/>
      <c r="H9" s="35"/>
      <c r="I9" s="35"/>
      <c r="J9" s="35"/>
      <c r="K9" s="35"/>
      <c r="L9" s="35"/>
      <c r="M9" s="30" t="s">
        <v>24</v>
      </c>
      <c r="N9" s="35"/>
      <c r="O9" s="289">
        <f>'Rekapitulácia stavby'!AN8</f>
        <v>43097</v>
      </c>
      <c r="P9" s="290"/>
      <c r="Q9" s="35"/>
      <c r="R9" s="36"/>
    </row>
    <row r="10" spans="1:66" s="1" customFormat="1" ht="10.65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" customHeight="1">
      <c r="B11" s="34"/>
      <c r="C11" s="35"/>
      <c r="D11" s="30" t="s">
        <v>25</v>
      </c>
      <c r="E11" s="35"/>
      <c r="F11" s="35"/>
      <c r="G11" s="35"/>
      <c r="H11" s="35"/>
      <c r="I11" s="35"/>
      <c r="J11" s="35"/>
      <c r="K11" s="35"/>
      <c r="L11" s="35"/>
      <c r="M11" s="30" t="s">
        <v>26</v>
      </c>
      <c r="N11" s="35"/>
      <c r="O11" s="241" t="s">
        <v>5</v>
      </c>
      <c r="P11" s="241"/>
      <c r="Q11" s="35"/>
      <c r="R11" s="36"/>
    </row>
    <row r="12" spans="1:66" s="1" customFormat="1" ht="18" customHeight="1">
      <c r="B12" s="34"/>
      <c r="C12" s="35"/>
      <c r="D12" s="35"/>
      <c r="E12" s="28" t="s">
        <v>27</v>
      </c>
      <c r="F12" s="35"/>
      <c r="G12" s="35"/>
      <c r="H12" s="35"/>
      <c r="I12" s="35"/>
      <c r="J12" s="35"/>
      <c r="K12" s="35"/>
      <c r="L12" s="35"/>
      <c r="M12" s="30" t="s">
        <v>28</v>
      </c>
      <c r="N12" s="35"/>
      <c r="O12" s="241" t="s">
        <v>5</v>
      </c>
      <c r="P12" s="241"/>
      <c r="Q12" s="35"/>
      <c r="R12" s="36"/>
    </row>
    <row r="13" spans="1:66" s="1" customFormat="1" ht="6.9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" customHeight="1">
      <c r="B14" s="34"/>
      <c r="C14" s="35"/>
      <c r="D14" s="30" t="s">
        <v>29</v>
      </c>
      <c r="E14" s="35"/>
      <c r="F14" s="35"/>
      <c r="G14" s="35"/>
      <c r="H14" s="35"/>
      <c r="I14" s="35"/>
      <c r="J14" s="35"/>
      <c r="K14" s="35"/>
      <c r="L14" s="35"/>
      <c r="M14" s="30" t="s">
        <v>26</v>
      </c>
      <c r="N14" s="35"/>
      <c r="O14" s="291" t="str">
        <f>IF('Rekapitulácia stavby'!AN13="","",'Rekapitulácia stavby'!AN13)</f>
        <v>36 833 380</v>
      </c>
      <c r="P14" s="241"/>
      <c r="Q14" s="35"/>
      <c r="R14" s="36"/>
    </row>
    <row r="15" spans="1:66" s="1" customFormat="1" ht="18" customHeight="1">
      <c r="B15" s="34"/>
      <c r="C15" s="35"/>
      <c r="D15" s="35"/>
      <c r="E15" s="291" t="str">
        <f>IF('Rekapitulácia stavby'!E14="","",'Rekapitulácia stavby'!E14)</f>
        <v>M - SILNICE SK s.r.o.</v>
      </c>
      <c r="F15" s="292"/>
      <c r="G15" s="292"/>
      <c r="H15" s="292"/>
      <c r="I15" s="292"/>
      <c r="J15" s="292"/>
      <c r="K15" s="292"/>
      <c r="L15" s="292"/>
      <c r="M15" s="30" t="s">
        <v>28</v>
      </c>
      <c r="N15" s="35"/>
      <c r="O15" s="291" t="str">
        <f>IF('Rekapitulácia stavby'!AN14="","",'Rekapitulácia stavby'!AN14)</f>
        <v>SK2022448098</v>
      </c>
      <c r="P15" s="241"/>
      <c r="Q15" s="35"/>
      <c r="R15" s="36"/>
    </row>
    <row r="16" spans="1:66" s="1" customFormat="1" ht="6.9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" customHeight="1">
      <c r="B17" s="34"/>
      <c r="C17" s="35"/>
      <c r="D17" s="30" t="s">
        <v>31</v>
      </c>
      <c r="E17" s="35"/>
      <c r="F17" s="35"/>
      <c r="G17" s="35"/>
      <c r="H17" s="35"/>
      <c r="I17" s="35"/>
      <c r="J17" s="35"/>
      <c r="K17" s="35"/>
      <c r="L17" s="35"/>
      <c r="M17" s="30" t="s">
        <v>26</v>
      </c>
      <c r="N17" s="35"/>
      <c r="O17" s="241" t="s">
        <v>5</v>
      </c>
      <c r="P17" s="241"/>
      <c r="Q17" s="35"/>
      <c r="R17" s="36"/>
    </row>
    <row r="18" spans="2:18" s="1" customFormat="1" ht="18" customHeight="1">
      <c r="B18" s="34"/>
      <c r="C18" s="35"/>
      <c r="D18" s="35"/>
      <c r="E18" s="28" t="s">
        <v>32</v>
      </c>
      <c r="F18" s="35"/>
      <c r="G18" s="35"/>
      <c r="H18" s="35"/>
      <c r="I18" s="35"/>
      <c r="J18" s="35"/>
      <c r="K18" s="35"/>
      <c r="L18" s="35"/>
      <c r="M18" s="30" t="s">
        <v>28</v>
      </c>
      <c r="N18" s="35"/>
      <c r="O18" s="241" t="s">
        <v>5</v>
      </c>
      <c r="P18" s="241"/>
      <c r="Q18" s="35"/>
      <c r="R18" s="36"/>
    </row>
    <row r="19" spans="2:18" s="1" customFormat="1" ht="6.9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" customHeight="1">
      <c r="B20" s="34"/>
      <c r="C20" s="35"/>
      <c r="D20" s="30" t="s">
        <v>34</v>
      </c>
      <c r="E20" s="35"/>
      <c r="F20" s="35"/>
      <c r="G20" s="35"/>
      <c r="H20" s="35"/>
      <c r="I20" s="35"/>
      <c r="J20" s="35"/>
      <c r="K20" s="35"/>
      <c r="L20" s="35"/>
      <c r="M20" s="30" t="s">
        <v>26</v>
      </c>
      <c r="N20" s="35"/>
      <c r="O20" s="241" t="str">
        <f>IF('Rekapitulácia stavby'!AN19="","",'Rekapitulácia stavby'!AN19)</f>
        <v/>
      </c>
      <c r="P20" s="241"/>
      <c r="Q20" s="35"/>
      <c r="R20" s="36"/>
    </row>
    <row r="21" spans="2:18" s="1" customFormat="1" ht="18" customHeight="1">
      <c r="B21" s="34"/>
      <c r="C21" s="35"/>
      <c r="D21" s="35"/>
      <c r="E21" s="28" t="str">
        <f>IF('Rekapitulácia stavby'!E20="","",'Rekapitulácia stavby'!E20)</f>
        <v xml:space="preserve"> </v>
      </c>
      <c r="F21" s="35"/>
      <c r="G21" s="35"/>
      <c r="H21" s="35"/>
      <c r="I21" s="35"/>
      <c r="J21" s="35"/>
      <c r="K21" s="35"/>
      <c r="L21" s="35"/>
      <c r="M21" s="30" t="s">
        <v>28</v>
      </c>
      <c r="N21" s="35"/>
      <c r="O21" s="241" t="str">
        <f>IF('Rekapitulácia stavby'!AN20="","",'Rekapitulácia stavby'!AN20)</f>
        <v/>
      </c>
      <c r="P21" s="241"/>
      <c r="Q21" s="35"/>
      <c r="R21" s="36"/>
    </row>
    <row r="22" spans="2:18" s="1" customFormat="1" ht="6.9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" customHeight="1">
      <c r="B23" s="34"/>
      <c r="C23" s="35"/>
      <c r="D23" s="30" t="s">
        <v>35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22.5" customHeight="1">
      <c r="B24" s="34"/>
      <c r="C24" s="35"/>
      <c r="D24" s="35"/>
      <c r="E24" s="246" t="s">
        <v>5</v>
      </c>
      <c r="F24" s="246"/>
      <c r="G24" s="246"/>
      <c r="H24" s="246"/>
      <c r="I24" s="246"/>
      <c r="J24" s="246"/>
      <c r="K24" s="246"/>
      <c r="L24" s="246"/>
      <c r="M24" s="35"/>
      <c r="N24" s="35"/>
      <c r="O24" s="35"/>
      <c r="P24" s="35"/>
      <c r="Q24" s="35"/>
      <c r="R24" s="36"/>
    </row>
    <row r="25" spans="2:18" s="1" customFormat="1" ht="6.9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" customHeight="1">
      <c r="B27" s="34"/>
      <c r="C27" s="35"/>
      <c r="D27" s="122" t="s">
        <v>143</v>
      </c>
      <c r="E27" s="35"/>
      <c r="F27" s="35"/>
      <c r="G27" s="35"/>
      <c r="H27" s="35"/>
      <c r="I27" s="35"/>
      <c r="J27" s="35"/>
      <c r="K27" s="35"/>
      <c r="L27" s="35"/>
      <c r="M27" s="247">
        <f>N88</f>
        <v>17760.8</v>
      </c>
      <c r="N27" s="247"/>
      <c r="O27" s="247"/>
      <c r="P27" s="247"/>
      <c r="Q27" s="35"/>
      <c r="R27" s="36"/>
    </row>
    <row r="28" spans="2:18" s="1" customFormat="1" ht="14.4" customHeight="1">
      <c r="B28" s="34"/>
      <c r="C28" s="35"/>
      <c r="D28" s="33" t="s">
        <v>127</v>
      </c>
      <c r="E28" s="35"/>
      <c r="F28" s="35"/>
      <c r="G28" s="35"/>
      <c r="H28" s="35"/>
      <c r="I28" s="35"/>
      <c r="J28" s="35"/>
      <c r="K28" s="35"/>
      <c r="L28" s="35"/>
      <c r="M28" s="247">
        <f>N94</f>
        <v>0</v>
      </c>
      <c r="N28" s="247"/>
      <c r="O28" s="247"/>
      <c r="P28" s="247"/>
      <c r="Q28" s="35"/>
      <c r="R28" s="36"/>
    </row>
    <row r="29" spans="2:18" s="1" customFormat="1" ht="6.9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23" t="s">
        <v>38</v>
      </c>
      <c r="E30" s="35"/>
      <c r="F30" s="35"/>
      <c r="G30" s="35"/>
      <c r="H30" s="35"/>
      <c r="I30" s="35"/>
      <c r="J30" s="35"/>
      <c r="K30" s="35"/>
      <c r="L30" s="35"/>
      <c r="M30" s="293">
        <f>ROUND(M27+M28,2)</f>
        <v>17760.8</v>
      </c>
      <c r="N30" s="288"/>
      <c r="O30" s="288"/>
      <c r="P30" s="288"/>
      <c r="Q30" s="35"/>
      <c r="R30" s="36"/>
    </row>
    <row r="31" spans="2:18" s="1" customFormat="1" ht="6.9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" customHeight="1">
      <c r="B32" s="34"/>
      <c r="C32" s="35"/>
      <c r="D32" s="41" t="s">
        <v>39</v>
      </c>
      <c r="E32" s="41" t="s">
        <v>40</v>
      </c>
      <c r="F32" s="42">
        <v>0.2</v>
      </c>
      <c r="G32" s="124" t="s">
        <v>41</v>
      </c>
      <c r="H32" s="294">
        <f>(SUM(BE94:BE101)+SUM(BE119:BE129))</f>
        <v>0</v>
      </c>
      <c r="I32" s="288"/>
      <c r="J32" s="288"/>
      <c r="K32" s="35"/>
      <c r="L32" s="35"/>
      <c r="M32" s="294">
        <f>ROUND((SUM(BE94:BE101)+SUM(BE119:BE129)), 2)*F32</f>
        <v>0</v>
      </c>
      <c r="N32" s="288"/>
      <c r="O32" s="288"/>
      <c r="P32" s="288"/>
      <c r="Q32" s="35"/>
      <c r="R32" s="36"/>
    </row>
    <row r="33" spans="2:18" s="1" customFormat="1" ht="14.4" customHeight="1">
      <c r="B33" s="34"/>
      <c r="C33" s="35"/>
      <c r="D33" s="35"/>
      <c r="E33" s="41" t="s">
        <v>42</v>
      </c>
      <c r="F33" s="42">
        <v>0.2</v>
      </c>
      <c r="G33" s="124" t="s">
        <v>41</v>
      </c>
      <c r="H33" s="294">
        <f>(SUM(BF94:BF101)+SUM(BF119:BF129))</f>
        <v>17760.8</v>
      </c>
      <c r="I33" s="288"/>
      <c r="J33" s="288"/>
      <c r="K33" s="35"/>
      <c r="L33" s="35"/>
      <c r="M33" s="294">
        <f>ROUND((SUM(BF94:BF101)+SUM(BF119:BF129)), 2)*F33</f>
        <v>3552.16</v>
      </c>
      <c r="N33" s="288"/>
      <c r="O33" s="288"/>
      <c r="P33" s="288"/>
      <c r="Q33" s="35"/>
      <c r="R33" s="36"/>
    </row>
    <row r="34" spans="2:18" s="1" customFormat="1" ht="14.4" hidden="1" customHeight="1">
      <c r="B34" s="34"/>
      <c r="C34" s="35"/>
      <c r="D34" s="35"/>
      <c r="E34" s="41" t="s">
        <v>43</v>
      </c>
      <c r="F34" s="42">
        <v>0.2</v>
      </c>
      <c r="G34" s="124" t="s">
        <v>41</v>
      </c>
      <c r="H34" s="294">
        <f>(SUM(BG94:BG101)+SUM(BG119:BG129))</f>
        <v>0</v>
      </c>
      <c r="I34" s="288"/>
      <c r="J34" s="288"/>
      <c r="K34" s="35"/>
      <c r="L34" s="35"/>
      <c r="M34" s="294">
        <v>0</v>
      </c>
      <c r="N34" s="288"/>
      <c r="O34" s="288"/>
      <c r="P34" s="288"/>
      <c r="Q34" s="35"/>
      <c r="R34" s="36"/>
    </row>
    <row r="35" spans="2:18" s="1" customFormat="1" ht="14.4" hidden="1" customHeight="1">
      <c r="B35" s="34"/>
      <c r="C35" s="35"/>
      <c r="D35" s="35"/>
      <c r="E35" s="41" t="s">
        <v>44</v>
      </c>
      <c r="F35" s="42">
        <v>0.2</v>
      </c>
      <c r="G35" s="124" t="s">
        <v>41</v>
      </c>
      <c r="H35" s="294">
        <f>(SUM(BH94:BH101)+SUM(BH119:BH129))</f>
        <v>0</v>
      </c>
      <c r="I35" s="288"/>
      <c r="J35" s="288"/>
      <c r="K35" s="35"/>
      <c r="L35" s="35"/>
      <c r="M35" s="294">
        <v>0</v>
      </c>
      <c r="N35" s="288"/>
      <c r="O35" s="288"/>
      <c r="P35" s="288"/>
      <c r="Q35" s="35"/>
      <c r="R35" s="36"/>
    </row>
    <row r="36" spans="2:18" s="1" customFormat="1" ht="14.4" hidden="1" customHeight="1">
      <c r="B36" s="34"/>
      <c r="C36" s="35"/>
      <c r="D36" s="35"/>
      <c r="E36" s="41" t="s">
        <v>45</v>
      </c>
      <c r="F36" s="42">
        <v>0</v>
      </c>
      <c r="G36" s="124" t="s">
        <v>41</v>
      </c>
      <c r="H36" s="294">
        <f>(SUM(BI94:BI101)+SUM(BI119:BI129))</f>
        <v>0</v>
      </c>
      <c r="I36" s="288"/>
      <c r="J36" s="288"/>
      <c r="K36" s="35"/>
      <c r="L36" s="35"/>
      <c r="M36" s="294">
        <v>0</v>
      </c>
      <c r="N36" s="288"/>
      <c r="O36" s="288"/>
      <c r="P36" s="288"/>
      <c r="Q36" s="35"/>
      <c r="R36" s="36"/>
    </row>
    <row r="37" spans="2:18" s="1" customFormat="1" ht="6.9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20"/>
      <c r="D38" s="125" t="s">
        <v>46</v>
      </c>
      <c r="E38" s="74"/>
      <c r="F38" s="74"/>
      <c r="G38" s="126" t="s">
        <v>47</v>
      </c>
      <c r="H38" s="127" t="s">
        <v>48</v>
      </c>
      <c r="I38" s="74"/>
      <c r="J38" s="74"/>
      <c r="K38" s="74"/>
      <c r="L38" s="295">
        <f>SUM(M30:M36)</f>
        <v>21312.959999999999</v>
      </c>
      <c r="M38" s="295"/>
      <c r="N38" s="295"/>
      <c r="O38" s="295"/>
      <c r="P38" s="296"/>
      <c r="Q38" s="120"/>
      <c r="R38" s="36"/>
    </row>
    <row r="39" spans="2:18" s="1" customFormat="1" ht="14.4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4.4">
      <c r="B50" s="34"/>
      <c r="C50" s="35"/>
      <c r="D50" s="49" t="s">
        <v>49</v>
      </c>
      <c r="E50" s="50"/>
      <c r="F50" s="50"/>
      <c r="G50" s="50"/>
      <c r="H50" s="51"/>
      <c r="I50" s="35"/>
      <c r="J50" s="49" t="s">
        <v>50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2"/>
      <c r="C51" s="26"/>
      <c r="D51" s="52"/>
      <c r="E51" s="26"/>
      <c r="F51" s="26"/>
      <c r="G51" s="26"/>
      <c r="H51" s="53"/>
      <c r="I51" s="26"/>
      <c r="J51" s="52"/>
      <c r="K51" s="26"/>
      <c r="L51" s="26"/>
      <c r="M51" s="26"/>
      <c r="N51" s="26"/>
      <c r="O51" s="26"/>
      <c r="P51" s="53"/>
      <c r="Q51" s="26"/>
      <c r="R51" s="23"/>
    </row>
    <row r="52" spans="2:18">
      <c r="B52" s="22"/>
      <c r="C52" s="26"/>
      <c r="D52" s="52"/>
      <c r="E52" s="26"/>
      <c r="F52" s="26"/>
      <c r="G52" s="26"/>
      <c r="H52" s="53"/>
      <c r="I52" s="26"/>
      <c r="J52" s="52"/>
      <c r="K52" s="26"/>
      <c r="L52" s="26"/>
      <c r="M52" s="26"/>
      <c r="N52" s="26"/>
      <c r="O52" s="26"/>
      <c r="P52" s="53"/>
      <c r="Q52" s="26"/>
      <c r="R52" s="23"/>
    </row>
    <row r="53" spans="2:18">
      <c r="B53" s="22"/>
      <c r="C53" s="26"/>
      <c r="D53" s="52"/>
      <c r="E53" s="26"/>
      <c r="F53" s="26"/>
      <c r="G53" s="26"/>
      <c r="H53" s="53"/>
      <c r="I53" s="26"/>
      <c r="J53" s="52"/>
      <c r="K53" s="26"/>
      <c r="L53" s="26"/>
      <c r="M53" s="26"/>
      <c r="N53" s="26"/>
      <c r="O53" s="26"/>
      <c r="P53" s="53"/>
      <c r="Q53" s="26"/>
      <c r="R53" s="23"/>
    </row>
    <row r="54" spans="2:18">
      <c r="B54" s="22"/>
      <c r="C54" s="26"/>
      <c r="D54" s="52"/>
      <c r="E54" s="26"/>
      <c r="F54" s="26"/>
      <c r="G54" s="26"/>
      <c r="H54" s="53"/>
      <c r="I54" s="26"/>
      <c r="J54" s="52"/>
      <c r="K54" s="26"/>
      <c r="L54" s="26"/>
      <c r="M54" s="26"/>
      <c r="N54" s="26"/>
      <c r="O54" s="26"/>
      <c r="P54" s="53"/>
      <c r="Q54" s="26"/>
      <c r="R54" s="23"/>
    </row>
    <row r="55" spans="2:18">
      <c r="B55" s="22"/>
      <c r="C55" s="26"/>
      <c r="D55" s="52"/>
      <c r="E55" s="26"/>
      <c r="F55" s="26"/>
      <c r="G55" s="26"/>
      <c r="H55" s="53"/>
      <c r="I55" s="26"/>
      <c r="J55" s="52"/>
      <c r="K55" s="26"/>
      <c r="L55" s="26"/>
      <c r="M55" s="26"/>
      <c r="N55" s="26"/>
      <c r="O55" s="26"/>
      <c r="P55" s="53"/>
      <c r="Q55" s="26"/>
      <c r="R55" s="23"/>
    </row>
    <row r="56" spans="2:18">
      <c r="B56" s="22"/>
      <c r="C56" s="26"/>
      <c r="D56" s="52"/>
      <c r="E56" s="26"/>
      <c r="F56" s="26"/>
      <c r="G56" s="26"/>
      <c r="H56" s="53"/>
      <c r="I56" s="26"/>
      <c r="J56" s="52"/>
      <c r="K56" s="26"/>
      <c r="L56" s="26"/>
      <c r="M56" s="26"/>
      <c r="N56" s="26"/>
      <c r="O56" s="26"/>
      <c r="P56" s="53"/>
      <c r="Q56" s="26"/>
      <c r="R56" s="23"/>
    </row>
    <row r="57" spans="2:18">
      <c r="B57" s="22"/>
      <c r="C57" s="26"/>
      <c r="D57" s="52"/>
      <c r="E57" s="26"/>
      <c r="F57" s="26"/>
      <c r="G57" s="26"/>
      <c r="H57" s="53"/>
      <c r="I57" s="26"/>
      <c r="J57" s="52"/>
      <c r="K57" s="26"/>
      <c r="L57" s="26"/>
      <c r="M57" s="26"/>
      <c r="N57" s="26"/>
      <c r="O57" s="26"/>
      <c r="P57" s="53"/>
      <c r="Q57" s="26"/>
      <c r="R57" s="23"/>
    </row>
    <row r="58" spans="2:18">
      <c r="B58" s="22"/>
      <c r="C58" s="26"/>
      <c r="D58" s="52"/>
      <c r="E58" s="26"/>
      <c r="F58" s="26"/>
      <c r="G58" s="26"/>
      <c r="H58" s="53"/>
      <c r="I58" s="26"/>
      <c r="J58" s="52"/>
      <c r="K58" s="26"/>
      <c r="L58" s="26"/>
      <c r="M58" s="26"/>
      <c r="N58" s="26"/>
      <c r="O58" s="26"/>
      <c r="P58" s="53"/>
      <c r="Q58" s="26"/>
      <c r="R58" s="23"/>
    </row>
    <row r="59" spans="2:18" s="1" customFormat="1" ht="14.4">
      <c r="B59" s="34"/>
      <c r="C59" s="35"/>
      <c r="D59" s="54" t="s">
        <v>51</v>
      </c>
      <c r="E59" s="55"/>
      <c r="F59" s="55"/>
      <c r="G59" s="56" t="s">
        <v>52</v>
      </c>
      <c r="H59" s="57"/>
      <c r="I59" s="35"/>
      <c r="J59" s="54" t="s">
        <v>51</v>
      </c>
      <c r="K59" s="55"/>
      <c r="L59" s="55"/>
      <c r="M59" s="55"/>
      <c r="N59" s="56" t="s">
        <v>52</v>
      </c>
      <c r="O59" s="55"/>
      <c r="P59" s="57"/>
      <c r="Q59" s="35"/>
      <c r="R59" s="36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4.4">
      <c r="B61" s="34"/>
      <c r="C61" s="35"/>
      <c r="D61" s="49" t="s">
        <v>53</v>
      </c>
      <c r="E61" s="50"/>
      <c r="F61" s="50"/>
      <c r="G61" s="50"/>
      <c r="H61" s="51"/>
      <c r="I61" s="35"/>
      <c r="J61" s="49" t="s">
        <v>54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2"/>
      <c r="C62" s="26"/>
      <c r="D62" s="52"/>
      <c r="E62" s="26"/>
      <c r="F62" s="26"/>
      <c r="G62" s="26"/>
      <c r="H62" s="53"/>
      <c r="I62" s="26"/>
      <c r="J62" s="52"/>
      <c r="K62" s="26"/>
      <c r="L62" s="26"/>
      <c r="M62" s="26"/>
      <c r="N62" s="26"/>
      <c r="O62" s="26"/>
      <c r="P62" s="53"/>
      <c r="Q62" s="26"/>
      <c r="R62" s="23"/>
    </row>
    <row r="63" spans="2:18">
      <c r="B63" s="22"/>
      <c r="C63" s="26"/>
      <c r="D63" s="52"/>
      <c r="E63" s="26"/>
      <c r="F63" s="26"/>
      <c r="G63" s="26"/>
      <c r="H63" s="53"/>
      <c r="I63" s="26"/>
      <c r="J63" s="52"/>
      <c r="K63" s="26"/>
      <c r="L63" s="26"/>
      <c r="M63" s="26"/>
      <c r="N63" s="26"/>
      <c r="O63" s="26"/>
      <c r="P63" s="53"/>
      <c r="Q63" s="26"/>
      <c r="R63" s="23"/>
    </row>
    <row r="64" spans="2:18">
      <c r="B64" s="22"/>
      <c r="C64" s="26"/>
      <c r="D64" s="52"/>
      <c r="E64" s="26"/>
      <c r="F64" s="26"/>
      <c r="G64" s="26"/>
      <c r="H64" s="53"/>
      <c r="I64" s="26"/>
      <c r="J64" s="52"/>
      <c r="K64" s="26"/>
      <c r="L64" s="26"/>
      <c r="M64" s="26"/>
      <c r="N64" s="26"/>
      <c r="O64" s="26"/>
      <c r="P64" s="53"/>
      <c r="Q64" s="26"/>
      <c r="R64" s="23"/>
    </row>
    <row r="65" spans="2:18">
      <c r="B65" s="22"/>
      <c r="C65" s="26"/>
      <c r="D65" s="52"/>
      <c r="E65" s="26"/>
      <c r="F65" s="26"/>
      <c r="G65" s="26"/>
      <c r="H65" s="53"/>
      <c r="I65" s="26"/>
      <c r="J65" s="52"/>
      <c r="K65" s="26"/>
      <c r="L65" s="26"/>
      <c r="M65" s="26"/>
      <c r="N65" s="26"/>
      <c r="O65" s="26"/>
      <c r="P65" s="53"/>
      <c r="Q65" s="26"/>
      <c r="R65" s="23"/>
    </row>
    <row r="66" spans="2:18">
      <c r="B66" s="22"/>
      <c r="C66" s="26"/>
      <c r="D66" s="52"/>
      <c r="E66" s="26"/>
      <c r="F66" s="26"/>
      <c r="G66" s="26"/>
      <c r="H66" s="53"/>
      <c r="I66" s="26"/>
      <c r="J66" s="52"/>
      <c r="K66" s="26"/>
      <c r="L66" s="26"/>
      <c r="M66" s="26"/>
      <c r="N66" s="26"/>
      <c r="O66" s="26"/>
      <c r="P66" s="53"/>
      <c r="Q66" s="26"/>
      <c r="R66" s="23"/>
    </row>
    <row r="67" spans="2:18">
      <c r="B67" s="22"/>
      <c r="C67" s="26"/>
      <c r="D67" s="52"/>
      <c r="E67" s="26"/>
      <c r="F67" s="26"/>
      <c r="G67" s="26"/>
      <c r="H67" s="53"/>
      <c r="I67" s="26"/>
      <c r="J67" s="52"/>
      <c r="K67" s="26"/>
      <c r="L67" s="26"/>
      <c r="M67" s="26"/>
      <c r="N67" s="26"/>
      <c r="O67" s="26"/>
      <c r="P67" s="53"/>
      <c r="Q67" s="26"/>
      <c r="R67" s="23"/>
    </row>
    <row r="68" spans="2:18">
      <c r="B68" s="22"/>
      <c r="C68" s="26"/>
      <c r="D68" s="52"/>
      <c r="E68" s="26"/>
      <c r="F68" s="26"/>
      <c r="G68" s="26"/>
      <c r="H68" s="53"/>
      <c r="I68" s="26"/>
      <c r="J68" s="52"/>
      <c r="K68" s="26"/>
      <c r="L68" s="26"/>
      <c r="M68" s="26"/>
      <c r="N68" s="26"/>
      <c r="O68" s="26"/>
      <c r="P68" s="53"/>
      <c r="Q68" s="26"/>
      <c r="R68" s="23"/>
    </row>
    <row r="69" spans="2:18">
      <c r="B69" s="22"/>
      <c r="C69" s="26"/>
      <c r="D69" s="52"/>
      <c r="E69" s="26"/>
      <c r="F69" s="26"/>
      <c r="G69" s="26"/>
      <c r="H69" s="53"/>
      <c r="I69" s="26"/>
      <c r="J69" s="52"/>
      <c r="K69" s="26"/>
      <c r="L69" s="26"/>
      <c r="M69" s="26"/>
      <c r="N69" s="26"/>
      <c r="O69" s="26"/>
      <c r="P69" s="53"/>
      <c r="Q69" s="26"/>
      <c r="R69" s="23"/>
    </row>
    <row r="70" spans="2:18" s="1" customFormat="1" ht="14.4">
      <c r="B70" s="34"/>
      <c r="C70" s="35"/>
      <c r="D70" s="54" t="s">
        <v>51</v>
      </c>
      <c r="E70" s="55"/>
      <c r="F70" s="55"/>
      <c r="G70" s="56" t="s">
        <v>52</v>
      </c>
      <c r="H70" s="57"/>
      <c r="I70" s="35"/>
      <c r="J70" s="54" t="s">
        <v>51</v>
      </c>
      <c r="K70" s="55"/>
      <c r="L70" s="55"/>
      <c r="M70" s="55"/>
      <c r="N70" s="56" t="s">
        <v>52</v>
      </c>
      <c r="O70" s="55"/>
      <c r="P70" s="57"/>
      <c r="Q70" s="35"/>
      <c r="R70" s="36"/>
    </row>
    <row r="71" spans="2:18" s="1" customFormat="1" ht="14.4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" customHeight="1">
      <c r="B76" s="34"/>
      <c r="C76" s="237" t="s">
        <v>144</v>
      </c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36"/>
    </row>
    <row r="77" spans="2:18" s="1" customFormat="1" ht="6.9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0" t="s">
        <v>18</v>
      </c>
      <c r="D78" s="35"/>
      <c r="E78" s="35"/>
      <c r="F78" s="286" t="str">
        <f>F6</f>
        <v>Novostavba materskej školy na parcele č.370/12, Púchov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5"/>
      <c r="R78" s="36"/>
    </row>
    <row r="79" spans="2:18" s="1" customFormat="1" ht="36.9" customHeight="1">
      <c r="B79" s="34"/>
      <c r="C79" s="68" t="s">
        <v>139</v>
      </c>
      <c r="D79" s="35"/>
      <c r="E79" s="35"/>
      <c r="F79" s="257" t="str">
        <f>F7</f>
        <v>02 - SO 02 - Hrubé terénne úpray</v>
      </c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35"/>
      <c r="R79" s="36"/>
    </row>
    <row r="80" spans="2:18" s="1" customFormat="1" ht="6.9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65" s="1" customFormat="1" ht="18" customHeight="1">
      <c r="B81" s="34"/>
      <c r="C81" s="30" t="s">
        <v>22</v>
      </c>
      <c r="D81" s="35"/>
      <c r="E81" s="35"/>
      <c r="F81" s="28" t="str">
        <f>F9</f>
        <v xml:space="preserve"> </v>
      </c>
      <c r="G81" s="35"/>
      <c r="H81" s="35"/>
      <c r="I81" s="35"/>
      <c r="J81" s="35"/>
      <c r="K81" s="30" t="s">
        <v>24</v>
      </c>
      <c r="L81" s="35"/>
      <c r="M81" s="290">
        <f>IF(O9="","",O9)</f>
        <v>43097</v>
      </c>
      <c r="N81" s="290"/>
      <c r="O81" s="290"/>
      <c r="P81" s="290"/>
      <c r="Q81" s="35"/>
      <c r="R81" s="36"/>
    </row>
    <row r="82" spans="2:65" s="1" customFormat="1" ht="6.9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65" s="1" customFormat="1" ht="13.2">
      <c r="B83" s="34"/>
      <c r="C83" s="30" t="s">
        <v>25</v>
      </c>
      <c r="D83" s="35"/>
      <c r="E83" s="35"/>
      <c r="F83" s="28" t="str">
        <f>E12</f>
        <v>RKC Žilinská diecéza</v>
      </c>
      <c r="G83" s="35"/>
      <c r="H83" s="35"/>
      <c r="I83" s="35"/>
      <c r="J83" s="35"/>
      <c r="K83" s="30" t="s">
        <v>31</v>
      </c>
      <c r="L83" s="35"/>
      <c r="M83" s="241" t="str">
        <f>E18</f>
        <v>Ing. arch. Ľubomír Zaymus</v>
      </c>
      <c r="N83" s="241"/>
      <c r="O83" s="241"/>
      <c r="P83" s="241"/>
      <c r="Q83" s="241"/>
      <c r="R83" s="36"/>
    </row>
    <row r="84" spans="2:65" s="1" customFormat="1" ht="14.4" customHeight="1">
      <c r="B84" s="34"/>
      <c r="C84" s="30" t="s">
        <v>29</v>
      </c>
      <c r="D84" s="35"/>
      <c r="E84" s="35"/>
      <c r="F84" s="28" t="str">
        <f>IF(E15="","",E15)</f>
        <v>M - SILNICE SK s.r.o.</v>
      </c>
      <c r="G84" s="35"/>
      <c r="H84" s="35"/>
      <c r="I84" s="35"/>
      <c r="J84" s="35"/>
      <c r="K84" s="30" t="s">
        <v>34</v>
      </c>
      <c r="L84" s="35"/>
      <c r="M84" s="241" t="str">
        <f>E21</f>
        <v xml:space="preserve"> </v>
      </c>
      <c r="N84" s="241"/>
      <c r="O84" s="241"/>
      <c r="P84" s="241"/>
      <c r="Q84" s="241"/>
      <c r="R84" s="36"/>
    </row>
    <row r="85" spans="2:65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65" s="1" customFormat="1" ht="29.25" customHeight="1">
      <c r="B86" s="34"/>
      <c r="C86" s="297" t="s">
        <v>145</v>
      </c>
      <c r="D86" s="298"/>
      <c r="E86" s="298"/>
      <c r="F86" s="298"/>
      <c r="G86" s="298"/>
      <c r="H86" s="120"/>
      <c r="I86" s="120"/>
      <c r="J86" s="120"/>
      <c r="K86" s="120"/>
      <c r="L86" s="120"/>
      <c r="M86" s="120"/>
      <c r="N86" s="297" t="s">
        <v>146</v>
      </c>
      <c r="O86" s="298"/>
      <c r="P86" s="298"/>
      <c r="Q86" s="298"/>
      <c r="R86" s="36"/>
    </row>
    <row r="87" spans="2:65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65" s="1" customFormat="1" ht="29.25" customHeight="1">
      <c r="B88" s="34"/>
      <c r="C88" s="128" t="s">
        <v>147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85">
        <f>N119</f>
        <v>17760.8</v>
      </c>
      <c r="O88" s="324"/>
      <c r="P88" s="324"/>
      <c r="Q88" s="324"/>
      <c r="R88" s="36"/>
      <c r="AU88" s="18" t="s">
        <v>148</v>
      </c>
    </row>
    <row r="89" spans="2:65" s="7" customFormat="1" ht="24.9" customHeight="1">
      <c r="B89" s="129"/>
      <c r="C89" s="130"/>
      <c r="D89" s="131" t="s">
        <v>149</v>
      </c>
      <c r="E89" s="130"/>
      <c r="F89" s="130"/>
      <c r="G89" s="130"/>
      <c r="H89" s="130"/>
      <c r="I89" s="130"/>
      <c r="J89" s="130"/>
      <c r="K89" s="130"/>
      <c r="L89" s="130"/>
      <c r="M89" s="130"/>
      <c r="N89" s="300">
        <f>N120</f>
        <v>17760.8</v>
      </c>
      <c r="O89" s="301"/>
      <c r="P89" s="301"/>
      <c r="Q89" s="301"/>
      <c r="R89" s="132"/>
    </row>
    <row r="90" spans="2:65" s="8" customFormat="1" ht="20.100000000000001" customHeight="1">
      <c r="B90" s="133"/>
      <c r="C90" s="98"/>
      <c r="D90" s="109" t="s">
        <v>150</v>
      </c>
      <c r="E90" s="98"/>
      <c r="F90" s="98"/>
      <c r="G90" s="98"/>
      <c r="H90" s="98"/>
      <c r="I90" s="98"/>
      <c r="J90" s="98"/>
      <c r="K90" s="98"/>
      <c r="L90" s="98"/>
      <c r="M90" s="98"/>
      <c r="N90" s="272">
        <f>N121</f>
        <v>6569.25</v>
      </c>
      <c r="O90" s="273"/>
      <c r="P90" s="273"/>
      <c r="Q90" s="273"/>
      <c r="R90" s="134"/>
    </row>
    <row r="91" spans="2:65" s="8" customFormat="1" ht="20.100000000000001" customHeight="1">
      <c r="B91" s="133"/>
      <c r="C91" s="98"/>
      <c r="D91" s="109" t="s">
        <v>151</v>
      </c>
      <c r="E91" s="98"/>
      <c r="F91" s="98"/>
      <c r="G91" s="98"/>
      <c r="H91" s="98"/>
      <c r="I91" s="98"/>
      <c r="J91" s="98"/>
      <c r="K91" s="98"/>
      <c r="L91" s="98"/>
      <c r="M91" s="98"/>
      <c r="N91" s="272">
        <f>N126</f>
        <v>11115</v>
      </c>
      <c r="O91" s="273"/>
      <c r="P91" s="273"/>
      <c r="Q91" s="273"/>
      <c r="R91" s="134"/>
    </row>
    <row r="92" spans="2:65" s="8" customFormat="1" ht="20.100000000000001" customHeight="1">
      <c r="B92" s="133"/>
      <c r="C92" s="98"/>
      <c r="D92" s="109" t="s">
        <v>154</v>
      </c>
      <c r="E92" s="98"/>
      <c r="F92" s="98"/>
      <c r="G92" s="98"/>
      <c r="H92" s="98"/>
      <c r="I92" s="98"/>
      <c r="J92" s="98"/>
      <c r="K92" s="98"/>
      <c r="L92" s="98"/>
      <c r="M92" s="98"/>
      <c r="N92" s="272">
        <f>N128</f>
        <v>76.55</v>
      </c>
      <c r="O92" s="273"/>
      <c r="P92" s="273"/>
      <c r="Q92" s="273"/>
      <c r="R92" s="134"/>
    </row>
    <row r="93" spans="2:65" s="1" customFormat="1" ht="21.75" customHeight="1"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6"/>
    </row>
    <row r="94" spans="2:65" s="1" customFormat="1" ht="29.25" customHeight="1">
      <c r="B94" s="34"/>
      <c r="C94" s="128" t="s">
        <v>158</v>
      </c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24">
        <f>ROUND(N95+N96+N97+N98+N99+N100,2)</f>
        <v>0</v>
      </c>
      <c r="O94" s="302"/>
      <c r="P94" s="302"/>
      <c r="Q94" s="302"/>
      <c r="R94" s="36"/>
      <c r="T94" s="135"/>
      <c r="U94" s="136" t="s">
        <v>39</v>
      </c>
    </row>
    <row r="95" spans="2:65" s="1" customFormat="1" ht="18" customHeight="1">
      <c r="B95" s="137"/>
      <c r="C95" s="138"/>
      <c r="D95" s="281" t="s">
        <v>159</v>
      </c>
      <c r="E95" s="303"/>
      <c r="F95" s="303"/>
      <c r="G95" s="303"/>
      <c r="H95" s="303"/>
      <c r="I95" s="138"/>
      <c r="J95" s="138"/>
      <c r="K95" s="138"/>
      <c r="L95" s="138"/>
      <c r="M95" s="138"/>
      <c r="N95" s="283">
        <f>ROUND(N88*T95,2)</f>
        <v>0</v>
      </c>
      <c r="O95" s="304"/>
      <c r="P95" s="304"/>
      <c r="Q95" s="304"/>
      <c r="R95" s="140"/>
      <c r="S95" s="138"/>
      <c r="T95" s="141"/>
      <c r="U95" s="142" t="s">
        <v>42</v>
      </c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4" t="s">
        <v>160</v>
      </c>
      <c r="AZ95" s="143"/>
      <c r="BA95" s="143"/>
      <c r="BB95" s="143"/>
      <c r="BC95" s="143"/>
      <c r="BD95" s="143"/>
      <c r="BE95" s="145">
        <f t="shared" ref="BE95:BE100" si="0">IF(U95="základná",N95,0)</f>
        <v>0</v>
      </c>
      <c r="BF95" s="145">
        <f t="shared" ref="BF95:BF100" si="1">IF(U95="znížená",N95,0)</f>
        <v>0</v>
      </c>
      <c r="BG95" s="145">
        <f t="shared" ref="BG95:BG100" si="2">IF(U95="zákl. prenesená",N95,0)</f>
        <v>0</v>
      </c>
      <c r="BH95" s="145">
        <f t="shared" ref="BH95:BH100" si="3">IF(U95="zníž. prenesená",N95,0)</f>
        <v>0</v>
      </c>
      <c r="BI95" s="145">
        <f t="shared" ref="BI95:BI100" si="4">IF(U95="nulová",N95,0)</f>
        <v>0</v>
      </c>
      <c r="BJ95" s="144" t="s">
        <v>86</v>
      </c>
      <c r="BK95" s="143"/>
      <c r="BL95" s="143"/>
      <c r="BM95" s="143"/>
    </row>
    <row r="96" spans="2:65" s="1" customFormat="1" ht="18" customHeight="1">
      <c r="B96" s="137"/>
      <c r="C96" s="138"/>
      <c r="D96" s="281" t="s">
        <v>627</v>
      </c>
      <c r="E96" s="303"/>
      <c r="F96" s="303"/>
      <c r="G96" s="303"/>
      <c r="H96" s="303"/>
      <c r="I96" s="138"/>
      <c r="J96" s="138"/>
      <c r="K96" s="138"/>
      <c r="L96" s="138"/>
      <c r="M96" s="138"/>
      <c r="N96" s="283">
        <f>ROUND(N88*T96,2)</f>
        <v>0</v>
      </c>
      <c r="O96" s="304"/>
      <c r="P96" s="304"/>
      <c r="Q96" s="304"/>
      <c r="R96" s="140"/>
      <c r="S96" s="138"/>
      <c r="T96" s="141"/>
      <c r="U96" s="142" t="s">
        <v>42</v>
      </c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4" t="s">
        <v>160</v>
      </c>
      <c r="AZ96" s="143"/>
      <c r="BA96" s="143"/>
      <c r="BB96" s="143"/>
      <c r="BC96" s="143"/>
      <c r="BD96" s="143"/>
      <c r="BE96" s="145">
        <f t="shared" si="0"/>
        <v>0</v>
      </c>
      <c r="BF96" s="145">
        <f t="shared" si="1"/>
        <v>0</v>
      </c>
      <c r="BG96" s="145">
        <f t="shared" si="2"/>
        <v>0</v>
      </c>
      <c r="BH96" s="145">
        <f t="shared" si="3"/>
        <v>0</v>
      </c>
      <c r="BI96" s="145">
        <f t="shared" si="4"/>
        <v>0</v>
      </c>
      <c r="BJ96" s="144" t="s">
        <v>86</v>
      </c>
      <c r="BK96" s="143"/>
      <c r="BL96" s="143"/>
      <c r="BM96" s="143"/>
    </row>
    <row r="97" spans="2:65" s="1" customFormat="1" ht="18" customHeight="1">
      <c r="B97" s="137"/>
      <c r="C97" s="138"/>
      <c r="D97" s="281" t="s">
        <v>162</v>
      </c>
      <c r="E97" s="303"/>
      <c r="F97" s="303"/>
      <c r="G97" s="303"/>
      <c r="H97" s="303"/>
      <c r="I97" s="138"/>
      <c r="J97" s="138"/>
      <c r="K97" s="138"/>
      <c r="L97" s="138"/>
      <c r="M97" s="138"/>
      <c r="N97" s="283">
        <f>ROUND(N88*T97,2)</f>
        <v>0</v>
      </c>
      <c r="O97" s="304"/>
      <c r="P97" s="304"/>
      <c r="Q97" s="304"/>
      <c r="R97" s="140"/>
      <c r="S97" s="138"/>
      <c r="T97" s="141"/>
      <c r="U97" s="142" t="s">
        <v>42</v>
      </c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4" t="s">
        <v>160</v>
      </c>
      <c r="AZ97" s="143"/>
      <c r="BA97" s="143"/>
      <c r="BB97" s="143"/>
      <c r="BC97" s="143"/>
      <c r="BD97" s="143"/>
      <c r="BE97" s="145">
        <f t="shared" si="0"/>
        <v>0</v>
      </c>
      <c r="BF97" s="145">
        <f t="shared" si="1"/>
        <v>0</v>
      </c>
      <c r="BG97" s="145">
        <f t="shared" si="2"/>
        <v>0</v>
      </c>
      <c r="BH97" s="145">
        <f t="shared" si="3"/>
        <v>0</v>
      </c>
      <c r="BI97" s="145">
        <f t="shared" si="4"/>
        <v>0</v>
      </c>
      <c r="BJ97" s="144" t="s">
        <v>86</v>
      </c>
      <c r="BK97" s="143"/>
      <c r="BL97" s="143"/>
      <c r="BM97" s="143"/>
    </row>
    <row r="98" spans="2:65" s="1" customFormat="1" ht="18" customHeight="1">
      <c r="B98" s="137"/>
      <c r="C98" s="138"/>
      <c r="D98" s="281" t="s">
        <v>163</v>
      </c>
      <c r="E98" s="303"/>
      <c r="F98" s="303"/>
      <c r="G98" s="303"/>
      <c r="H98" s="303"/>
      <c r="I98" s="138"/>
      <c r="J98" s="138"/>
      <c r="K98" s="138"/>
      <c r="L98" s="138"/>
      <c r="M98" s="138"/>
      <c r="N98" s="283">
        <f>ROUND(N88*T98,2)</f>
        <v>0</v>
      </c>
      <c r="O98" s="304"/>
      <c r="P98" s="304"/>
      <c r="Q98" s="304"/>
      <c r="R98" s="140"/>
      <c r="S98" s="138"/>
      <c r="T98" s="141"/>
      <c r="U98" s="142" t="s">
        <v>42</v>
      </c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4" t="s">
        <v>160</v>
      </c>
      <c r="AZ98" s="143"/>
      <c r="BA98" s="143"/>
      <c r="BB98" s="143"/>
      <c r="BC98" s="143"/>
      <c r="BD98" s="143"/>
      <c r="BE98" s="145">
        <f t="shared" si="0"/>
        <v>0</v>
      </c>
      <c r="BF98" s="145">
        <f t="shared" si="1"/>
        <v>0</v>
      </c>
      <c r="BG98" s="145">
        <f t="shared" si="2"/>
        <v>0</v>
      </c>
      <c r="BH98" s="145">
        <f t="shared" si="3"/>
        <v>0</v>
      </c>
      <c r="BI98" s="145">
        <f t="shared" si="4"/>
        <v>0</v>
      </c>
      <c r="BJ98" s="144" t="s">
        <v>86</v>
      </c>
      <c r="BK98" s="143"/>
      <c r="BL98" s="143"/>
      <c r="BM98" s="143"/>
    </row>
    <row r="99" spans="2:65" s="1" customFormat="1" ht="18" customHeight="1">
      <c r="B99" s="137"/>
      <c r="C99" s="138"/>
      <c r="D99" s="281" t="s">
        <v>628</v>
      </c>
      <c r="E99" s="303"/>
      <c r="F99" s="303"/>
      <c r="G99" s="303"/>
      <c r="H99" s="303"/>
      <c r="I99" s="138"/>
      <c r="J99" s="138"/>
      <c r="K99" s="138"/>
      <c r="L99" s="138"/>
      <c r="M99" s="138"/>
      <c r="N99" s="283">
        <f>ROUND(N88*T99,2)</f>
        <v>0</v>
      </c>
      <c r="O99" s="304"/>
      <c r="P99" s="304"/>
      <c r="Q99" s="304"/>
      <c r="R99" s="140"/>
      <c r="S99" s="138"/>
      <c r="T99" s="141"/>
      <c r="U99" s="142" t="s">
        <v>42</v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4" t="s">
        <v>160</v>
      </c>
      <c r="AZ99" s="143"/>
      <c r="BA99" s="143"/>
      <c r="BB99" s="143"/>
      <c r="BC99" s="143"/>
      <c r="BD99" s="143"/>
      <c r="BE99" s="145">
        <f t="shared" si="0"/>
        <v>0</v>
      </c>
      <c r="BF99" s="145">
        <f t="shared" si="1"/>
        <v>0</v>
      </c>
      <c r="BG99" s="145">
        <f t="shared" si="2"/>
        <v>0</v>
      </c>
      <c r="BH99" s="145">
        <f t="shared" si="3"/>
        <v>0</v>
      </c>
      <c r="BI99" s="145">
        <f t="shared" si="4"/>
        <v>0</v>
      </c>
      <c r="BJ99" s="144" t="s">
        <v>86</v>
      </c>
      <c r="BK99" s="143"/>
      <c r="BL99" s="143"/>
      <c r="BM99" s="143"/>
    </row>
    <row r="100" spans="2:65" s="1" customFormat="1" ht="18" customHeight="1">
      <c r="B100" s="137"/>
      <c r="C100" s="138"/>
      <c r="D100" s="139" t="s">
        <v>165</v>
      </c>
      <c r="E100" s="138"/>
      <c r="F100" s="138"/>
      <c r="G100" s="138"/>
      <c r="H100" s="138"/>
      <c r="I100" s="138"/>
      <c r="J100" s="138"/>
      <c r="K100" s="138"/>
      <c r="L100" s="138"/>
      <c r="M100" s="138"/>
      <c r="N100" s="283">
        <f>ROUND(N88*T100,2)</f>
        <v>0</v>
      </c>
      <c r="O100" s="304"/>
      <c r="P100" s="304"/>
      <c r="Q100" s="304"/>
      <c r="R100" s="140"/>
      <c r="S100" s="138"/>
      <c r="T100" s="146"/>
      <c r="U100" s="147" t="s">
        <v>42</v>
      </c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4" t="s">
        <v>166</v>
      </c>
      <c r="AZ100" s="143"/>
      <c r="BA100" s="143"/>
      <c r="BB100" s="143"/>
      <c r="BC100" s="143"/>
      <c r="BD100" s="143"/>
      <c r="BE100" s="145">
        <f t="shared" si="0"/>
        <v>0</v>
      </c>
      <c r="BF100" s="145">
        <f t="shared" si="1"/>
        <v>0</v>
      </c>
      <c r="BG100" s="145">
        <f t="shared" si="2"/>
        <v>0</v>
      </c>
      <c r="BH100" s="145">
        <f t="shared" si="3"/>
        <v>0</v>
      </c>
      <c r="BI100" s="145">
        <f t="shared" si="4"/>
        <v>0</v>
      </c>
      <c r="BJ100" s="144" t="s">
        <v>86</v>
      </c>
      <c r="BK100" s="143"/>
      <c r="BL100" s="143"/>
      <c r="BM100" s="143"/>
    </row>
    <row r="101" spans="2:65" s="1" customFormat="1"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6"/>
    </row>
    <row r="102" spans="2:65" s="1" customFormat="1" ht="29.25" customHeight="1">
      <c r="B102" s="34"/>
      <c r="C102" s="119" t="s">
        <v>132</v>
      </c>
      <c r="D102" s="120"/>
      <c r="E102" s="120"/>
      <c r="F102" s="120"/>
      <c r="G102" s="120"/>
      <c r="H102" s="120"/>
      <c r="I102" s="120"/>
      <c r="J102" s="120"/>
      <c r="K102" s="120"/>
      <c r="L102" s="278">
        <f>ROUND(SUM(N88+N94),2)</f>
        <v>17760.8</v>
      </c>
      <c r="M102" s="278"/>
      <c r="N102" s="278"/>
      <c r="O102" s="278"/>
      <c r="P102" s="278"/>
      <c r="Q102" s="278"/>
      <c r="R102" s="36"/>
    </row>
    <row r="103" spans="2:65" s="1" customFormat="1" ht="6.9" customHeight="1">
      <c r="B103" s="58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60"/>
    </row>
    <row r="107" spans="2:65" s="1" customFormat="1" ht="6.9" customHeight="1"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3"/>
    </row>
    <row r="108" spans="2:65" s="1" customFormat="1" ht="36.9" customHeight="1">
      <c r="B108" s="34"/>
      <c r="C108" s="237" t="s">
        <v>167</v>
      </c>
      <c r="D108" s="288"/>
      <c r="E108" s="288"/>
      <c r="F108" s="288"/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288"/>
      <c r="R108" s="36"/>
    </row>
    <row r="109" spans="2:65" s="1" customFormat="1" ht="6.9" customHeight="1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6"/>
    </row>
    <row r="110" spans="2:65" s="1" customFormat="1" ht="30" customHeight="1">
      <c r="B110" s="34"/>
      <c r="C110" s="30" t="s">
        <v>18</v>
      </c>
      <c r="D110" s="35"/>
      <c r="E110" s="35"/>
      <c r="F110" s="286" t="str">
        <f>F6</f>
        <v>Novostavba materskej školy na parcele č.370/12, Púchov</v>
      </c>
      <c r="G110" s="287"/>
      <c r="H110" s="287"/>
      <c r="I110" s="287"/>
      <c r="J110" s="287"/>
      <c r="K110" s="287"/>
      <c r="L110" s="287"/>
      <c r="M110" s="287"/>
      <c r="N110" s="287"/>
      <c r="O110" s="287"/>
      <c r="P110" s="287"/>
      <c r="Q110" s="35"/>
      <c r="R110" s="36"/>
    </row>
    <row r="111" spans="2:65" s="1" customFormat="1" ht="36.9" customHeight="1">
      <c r="B111" s="34"/>
      <c r="C111" s="68" t="s">
        <v>139</v>
      </c>
      <c r="D111" s="35"/>
      <c r="E111" s="35"/>
      <c r="F111" s="257" t="str">
        <f>F7</f>
        <v>02 - SO 02 - Hrubé terénne úpray</v>
      </c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35"/>
      <c r="R111" s="36"/>
    </row>
    <row r="112" spans="2:65" s="1" customFormat="1" ht="6.9" customHeight="1"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6"/>
    </row>
    <row r="113" spans="2:65" s="1" customFormat="1" ht="18" customHeight="1">
      <c r="B113" s="34"/>
      <c r="C113" s="30" t="s">
        <v>22</v>
      </c>
      <c r="D113" s="35"/>
      <c r="E113" s="35"/>
      <c r="F113" s="28" t="str">
        <f>F9</f>
        <v xml:space="preserve"> </v>
      </c>
      <c r="G113" s="35"/>
      <c r="H113" s="35"/>
      <c r="I113" s="35"/>
      <c r="J113" s="35"/>
      <c r="K113" s="30" t="s">
        <v>24</v>
      </c>
      <c r="L113" s="35"/>
      <c r="M113" s="290">
        <f>IF(O9="","",O9)</f>
        <v>43097</v>
      </c>
      <c r="N113" s="290"/>
      <c r="O113" s="290"/>
      <c r="P113" s="290"/>
      <c r="Q113" s="35"/>
      <c r="R113" s="36"/>
    </row>
    <row r="114" spans="2:65" s="1" customFormat="1" ht="6.9" customHeight="1"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6"/>
    </row>
    <row r="115" spans="2:65" s="1" customFormat="1" ht="13.2">
      <c r="B115" s="34"/>
      <c r="C115" s="30" t="s">
        <v>25</v>
      </c>
      <c r="D115" s="35"/>
      <c r="E115" s="35"/>
      <c r="F115" s="28" t="str">
        <f>E12</f>
        <v>RKC Žilinská diecéza</v>
      </c>
      <c r="G115" s="35"/>
      <c r="H115" s="35"/>
      <c r="I115" s="35"/>
      <c r="J115" s="35"/>
      <c r="K115" s="30" t="s">
        <v>31</v>
      </c>
      <c r="L115" s="35"/>
      <c r="M115" s="241" t="str">
        <f>E18</f>
        <v>Ing. arch. Ľubomír Zaymus</v>
      </c>
      <c r="N115" s="241"/>
      <c r="O115" s="241"/>
      <c r="P115" s="241"/>
      <c r="Q115" s="241"/>
      <c r="R115" s="36"/>
    </row>
    <row r="116" spans="2:65" s="1" customFormat="1" ht="14.4" customHeight="1">
      <c r="B116" s="34"/>
      <c r="C116" s="30" t="s">
        <v>29</v>
      </c>
      <c r="D116" s="35"/>
      <c r="E116" s="35"/>
      <c r="F116" s="28" t="str">
        <f>IF(E15="","",E15)</f>
        <v>M - SILNICE SK s.r.o.</v>
      </c>
      <c r="G116" s="35"/>
      <c r="H116" s="35"/>
      <c r="I116" s="35"/>
      <c r="J116" s="35"/>
      <c r="K116" s="30" t="s">
        <v>34</v>
      </c>
      <c r="L116" s="35"/>
      <c r="M116" s="241" t="str">
        <f>E21</f>
        <v xml:space="preserve"> </v>
      </c>
      <c r="N116" s="241"/>
      <c r="O116" s="241"/>
      <c r="P116" s="241"/>
      <c r="Q116" s="241"/>
      <c r="R116" s="36"/>
    </row>
    <row r="117" spans="2:65" s="1" customFormat="1" ht="10.35" customHeight="1"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</row>
    <row r="118" spans="2:65" s="9" customFormat="1" ht="29.25" customHeight="1">
      <c r="B118" s="148"/>
      <c r="C118" s="149" t="s">
        <v>168</v>
      </c>
      <c r="D118" s="150" t="s">
        <v>169</v>
      </c>
      <c r="E118" s="150" t="s">
        <v>57</v>
      </c>
      <c r="F118" s="305" t="s">
        <v>170</v>
      </c>
      <c r="G118" s="305"/>
      <c r="H118" s="305"/>
      <c r="I118" s="305"/>
      <c r="J118" s="150" t="s">
        <v>171</v>
      </c>
      <c r="K118" s="150" t="s">
        <v>172</v>
      </c>
      <c r="L118" s="306" t="s">
        <v>173</v>
      </c>
      <c r="M118" s="306"/>
      <c r="N118" s="305" t="s">
        <v>146</v>
      </c>
      <c r="O118" s="305"/>
      <c r="P118" s="305"/>
      <c r="Q118" s="307"/>
      <c r="R118" s="151"/>
      <c r="T118" s="75" t="s">
        <v>174</v>
      </c>
      <c r="U118" s="76" t="s">
        <v>39</v>
      </c>
      <c r="V118" s="76" t="s">
        <v>175</v>
      </c>
      <c r="W118" s="76" t="s">
        <v>176</v>
      </c>
      <c r="X118" s="76" t="s">
        <v>177</v>
      </c>
      <c r="Y118" s="76" t="s">
        <v>178</v>
      </c>
      <c r="Z118" s="76" t="s">
        <v>179</v>
      </c>
      <c r="AA118" s="77" t="s">
        <v>180</v>
      </c>
    </row>
    <row r="119" spans="2:65" s="1" customFormat="1" ht="29.25" customHeight="1">
      <c r="B119" s="34"/>
      <c r="C119" s="79" t="s">
        <v>143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21">
        <f>BK119</f>
        <v>17760.8</v>
      </c>
      <c r="O119" s="322"/>
      <c r="P119" s="322"/>
      <c r="Q119" s="322"/>
      <c r="R119" s="36"/>
      <c r="T119" s="78"/>
      <c r="U119" s="50"/>
      <c r="V119" s="50"/>
      <c r="W119" s="152">
        <f>W120+W130</f>
        <v>0</v>
      </c>
      <c r="X119" s="50"/>
      <c r="Y119" s="152">
        <f>Y120+Y130</f>
        <v>765.45299999999997</v>
      </c>
      <c r="Z119" s="50"/>
      <c r="AA119" s="153">
        <f>AA120+AA130</f>
        <v>0</v>
      </c>
      <c r="AT119" s="18" t="s">
        <v>74</v>
      </c>
      <c r="AU119" s="18" t="s">
        <v>148</v>
      </c>
      <c r="BK119" s="154">
        <f>BK120+BK130</f>
        <v>17760.8</v>
      </c>
    </row>
    <row r="120" spans="2:65" s="10" customFormat="1" ht="37.35" customHeight="1">
      <c r="B120" s="155"/>
      <c r="C120" s="156"/>
      <c r="D120" s="157" t="s">
        <v>149</v>
      </c>
      <c r="E120" s="157"/>
      <c r="F120" s="157"/>
      <c r="G120" s="157"/>
      <c r="H120" s="157"/>
      <c r="I120" s="157"/>
      <c r="J120" s="157"/>
      <c r="K120" s="157"/>
      <c r="L120" s="157"/>
      <c r="M120" s="157"/>
      <c r="N120" s="323">
        <f>BK120</f>
        <v>17760.8</v>
      </c>
      <c r="O120" s="300"/>
      <c r="P120" s="300"/>
      <c r="Q120" s="300"/>
      <c r="R120" s="158"/>
      <c r="T120" s="159"/>
      <c r="U120" s="156"/>
      <c r="V120" s="156"/>
      <c r="W120" s="160">
        <f>W121+W126+W128</f>
        <v>0</v>
      </c>
      <c r="X120" s="156"/>
      <c r="Y120" s="160">
        <f>Y121+Y126+Y128</f>
        <v>765.45299999999997</v>
      </c>
      <c r="Z120" s="156"/>
      <c r="AA120" s="161">
        <f>AA121+AA126+AA128</f>
        <v>0</v>
      </c>
      <c r="AR120" s="162" t="s">
        <v>82</v>
      </c>
      <c r="AT120" s="163" t="s">
        <v>74</v>
      </c>
      <c r="AU120" s="163" t="s">
        <v>75</v>
      </c>
      <c r="AY120" s="162" t="s">
        <v>181</v>
      </c>
      <c r="BK120" s="164">
        <f>BK121+BK126+BK128</f>
        <v>17760.8</v>
      </c>
    </row>
    <row r="121" spans="2:65" s="10" customFormat="1" ht="20.100000000000001" customHeight="1">
      <c r="B121" s="155"/>
      <c r="C121" s="156"/>
      <c r="D121" s="165" t="s">
        <v>150</v>
      </c>
      <c r="E121" s="165"/>
      <c r="F121" s="165"/>
      <c r="G121" s="165"/>
      <c r="H121" s="165"/>
      <c r="I121" s="165"/>
      <c r="J121" s="165"/>
      <c r="K121" s="165"/>
      <c r="L121" s="165"/>
      <c r="M121" s="165"/>
      <c r="N121" s="318">
        <f>BK121</f>
        <v>6569.25</v>
      </c>
      <c r="O121" s="319"/>
      <c r="P121" s="319"/>
      <c r="Q121" s="319"/>
      <c r="R121" s="158"/>
      <c r="T121" s="159"/>
      <c r="U121" s="156"/>
      <c r="V121" s="156"/>
      <c r="W121" s="160">
        <f>SUM(W122:W125)</f>
        <v>0</v>
      </c>
      <c r="X121" s="156"/>
      <c r="Y121" s="160">
        <f>SUM(Y122:Y125)</f>
        <v>0</v>
      </c>
      <c r="Z121" s="156"/>
      <c r="AA121" s="161">
        <f>SUM(AA122:AA125)</f>
        <v>0</v>
      </c>
      <c r="AR121" s="162" t="s">
        <v>82</v>
      </c>
      <c r="AT121" s="163" t="s">
        <v>74</v>
      </c>
      <c r="AU121" s="163" t="s">
        <v>82</v>
      </c>
      <c r="AY121" s="162" t="s">
        <v>181</v>
      </c>
      <c r="BK121" s="164">
        <f>SUM(BK122:BK125)</f>
        <v>6569.25</v>
      </c>
    </row>
    <row r="122" spans="2:65" s="1" customFormat="1" ht="44.25" customHeight="1">
      <c r="B122" s="137"/>
      <c r="C122" s="166" t="s">
        <v>82</v>
      </c>
      <c r="D122" s="166" t="s">
        <v>182</v>
      </c>
      <c r="E122" s="167" t="s">
        <v>1302</v>
      </c>
      <c r="F122" s="308" t="s">
        <v>1303</v>
      </c>
      <c r="G122" s="308"/>
      <c r="H122" s="308"/>
      <c r="I122" s="308"/>
      <c r="J122" s="168" t="s">
        <v>184</v>
      </c>
      <c r="K122" s="169">
        <v>28.5</v>
      </c>
      <c r="L122" s="309">
        <v>3</v>
      </c>
      <c r="M122" s="309"/>
      <c r="N122" s="310">
        <f>ROUND(L122*K122,2)</f>
        <v>85.5</v>
      </c>
      <c r="O122" s="310"/>
      <c r="P122" s="310"/>
      <c r="Q122" s="310"/>
      <c r="R122" s="140"/>
      <c r="T122" s="170" t="s">
        <v>5</v>
      </c>
      <c r="U122" s="43" t="s">
        <v>42</v>
      </c>
      <c r="V122" s="35"/>
      <c r="W122" s="171">
        <f>V122*K122</f>
        <v>0</v>
      </c>
      <c r="X122" s="171">
        <v>0</v>
      </c>
      <c r="Y122" s="171">
        <f>X122*K122</f>
        <v>0</v>
      </c>
      <c r="Z122" s="171">
        <v>0</v>
      </c>
      <c r="AA122" s="172">
        <f>Z122*K122</f>
        <v>0</v>
      </c>
      <c r="AR122" s="18" t="s">
        <v>93</v>
      </c>
      <c r="AT122" s="18" t="s">
        <v>182</v>
      </c>
      <c r="AU122" s="18" t="s">
        <v>86</v>
      </c>
      <c r="AY122" s="18" t="s">
        <v>181</v>
      </c>
      <c r="BE122" s="113">
        <f>IF(U122="základná",N122,0)</f>
        <v>0</v>
      </c>
      <c r="BF122" s="113">
        <f>IF(U122="znížená",N122,0)</f>
        <v>85.5</v>
      </c>
      <c r="BG122" s="113">
        <f>IF(U122="zákl. prenesená",N122,0)</f>
        <v>0</v>
      </c>
      <c r="BH122" s="113">
        <f>IF(U122="zníž. prenesená",N122,0)</f>
        <v>0</v>
      </c>
      <c r="BI122" s="113">
        <f>IF(U122="nulová",N122,0)</f>
        <v>0</v>
      </c>
      <c r="BJ122" s="18" t="s">
        <v>86</v>
      </c>
      <c r="BK122" s="113">
        <f>ROUND(L122*K122,2)</f>
        <v>85.5</v>
      </c>
      <c r="BL122" s="18" t="s">
        <v>93</v>
      </c>
      <c r="BM122" s="18" t="s">
        <v>1304</v>
      </c>
    </row>
    <row r="123" spans="2:65" s="1" customFormat="1" ht="31.5" customHeight="1">
      <c r="B123" s="137"/>
      <c r="C123" s="166" t="s">
        <v>86</v>
      </c>
      <c r="D123" s="166" t="s">
        <v>182</v>
      </c>
      <c r="E123" s="167" t="s">
        <v>1305</v>
      </c>
      <c r="F123" s="308" t="s">
        <v>1306</v>
      </c>
      <c r="G123" s="308"/>
      <c r="H123" s="308"/>
      <c r="I123" s="308"/>
      <c r="J123" s="168" t="s">
        <v>184</v>
      </c>
      <c r="K123" s="169">
        <v>370.5</v>
      </c>
      <c r="L123" s="309">
        <v>5</v>
      </c>
      <c r="M123" s="309"/>
      <c r="N123" s="310">
        <f>ROUND(L123*K123,2)</f>
        <v>1852.5</v>
      </c>
      <c r="O123" s="310"/>
      <c r="P123" s="310"/>
      <c r="Q123" s="310"/>
      <c r="R123" s="140"/>
      <c r="T123" s="170" t="s">
        <v>5</v>
      </c>
      <c r="U123" s="43" t="s">
        <v>42</v>
      </c>
      <c r="V123" s="35"/>
      <c r="W123" s="171">
        <f>V123*K123</f>
        <v>0</v>
      </c>
      <c r="X123" s="171">
        <v>0</v>
      </c>
      <c r="Y123" s="171">
        <f>X123*K123</f>
        <v>0</v>
      </c>
      <c r="Z123" s="171">
        <v>0</v>
      </c>
      <c r="AA123" s="172">
        <f>Z123*K123</f>
        <v>0</v>
      </c>
      <c r="AR123" s="18" t="s">
        <v>93</v>
      </c>
      <c r="AT123" s="18" t="s">
        <v>182</v>
      </c>
      <c r="AU123" s="18" t="s">
        <v>86</v>
      </c>
      <c r="AY123" s="18" t="s">
        <v>181</v>
      </c>
      <c r="BE123" s="113">
        <f>IF(U123="základná",N123,0)</f>
        <v>0</v>
      </c>
      <c r="BF123" s="113">
        <f>IF(U123="znížená",N123,0)</f>
        <v>1852.5</v>
      </c>
      <c r="BG123" s="113">
        <f>IF(U123="zákl. prenesená",N123,0)</f>
        <v>0</v>
      </c>
      <c r="BH123" s="113">
        <f>IF(U123="zníž. prenesená",N123,0)</f>
        <v>0</v>
      </c>
      <c r="BI123" s="113">
        <f>IF(U123="nulová",N123,0)</f>
        <v>0</v>
      </c>
      <c r="BJ123" s="18" t="s">
        <v>86</v>
      </c>
      <c r="BK123" s="113">
        <f>ROUND(L123*K123,2)</f>
        <v>1852.5</v>
      </c>
      <c r="BL123" s="18" t="s">
        <v>93</v>
      </c>
      <c r="BM123" s="18" t="s">
        <v>1307</v>
      </c>
    </row>
    <row r="124" spans="2:65" s="1" customFormat="1" ht="31.5" customHeight="1">
      <c r="B124" s="137"/>
      <c r="C124" s="166" t="s">
        <v>90</v>
      </c>
      <c r="D124" s="166" t="s">
        <v>182</v>
      </c>
      <c r="E124" s="167" t="s">
        <v>1308</v>
      </c>
      <c r="F124" s="308" t="s">
        <v>1309</v>
      </c>
      <c r="G124" s="308"/>
      <c r="H124" s="308"/>
      <c r="I124" s="308"/>
      <c r="J124" s="168" t="s">
        <v>184</v>
      </c>
      <c r="K124" s="169">
        <v>370.5</v>
      </c>
      <c r="L124" s="309">
        <v>0.5</v>
      </c>
      <c r="M124" s="309"/>
      <c r="N124" s="310">
        <f>ROUND(L124*K124,2)</f>
        <v>185.25</v>
      </c>
      <c r="O124" s="310"/>
      <c r="P124" s="310"/>
      <c r="Q124" s="310"/>
      <c r="R124" s="140"/>
      <c r="T124" s="170" t="s">
        <v>5</v>
      </c>
      <c r="U124" s="43" t="s">
        <v>42</v>
      </c>
      <c r="V124" s="35"/>
      <c r="W124" s="171">
        <f>V124*K124</f>
        <v>0</v>
      </c>
      <c r="X124" s="171">
        <v>0</v>
      </c>
      <c r="Y124" s="171">
        <f>X124*K124</f>
        <v>0</v>
      </c>
      <c r="Z124" s="171">
        <v>0</v>
      </c>
      <c r="AA124" s="172">
        <f>Z124*K124</f>
        <v>0</v>
      </c>
      <c r="AR124" s="18" t="s">
        <v>93</v>
      </c>
      <c r="AT124" s="18" t="s">
        <v>182</v>
      </c>
      <c r="AU124" s="18" t="s">
        <v>86</v>
      </c>
      <c r="AY124" s="18" t="s">
        <v>181</v>
      </c>
      <c r="BE124" s="113">
        <f>IF(U124="základná",N124,0)</f>
        <v>0</v>
      </c>
      <c r="BF124" s="113">
        <f>IF(U124="znížená",N124,0)</f>
        <v>185.25</v>
      </c>
      <c r="BG124" s="113">
        <f>IF(U124="zákl. prenesená",N124,0)</f>
        <v>0</v>
      </c>
      <c r="BH124" s="113">
        <f>IF(U124="zníž. prenesená",N124,0)</f>
        <v>0</v>
      </c>
      <c r="BI124" s="113">
        <f>IF(U124="nulová",N124,0)</f>
        <v>0</v>
      </c>
      <c r="BJ124" s="18" t="s">
        <v>86</v>
      </c>
      <c r="BK124" s="113">
        <f>ROUND(L124*K124,2)</f>
        <v>185.25</v>
      </c>
      <c r="BL124" s="18" t="s">
        <v>93</v>
      </c>
      <c r="BM124" s="18" t="s">
        <v>1310</v>
      </c>
    </row>
    <row r="125" spans="2:65" s="1" customFormat="1" ht="31.5" customHeight="1">
      <c r="B125" s="137"/>
      <c r="C125" s="166" t="s">
        <v>93</v>
      </c>
      <c r="D125" s="166" t="s">
        <v>182</v>
      </c>
      <c r="E125" s="167" t="s">
        <v>187</v>
      </c>
      <c r="F125" s="308" t="s">
        <v>188</v>
      </c>
      <c r="G125" s="308"/>
      <c r="H125" s="308"/>
      <c r="I125" s="308"/>
      <c r="J125" s="168" t="s">
        <v>184</v>
      </c>
      <c r="K125" s="169">
        <v>370.5</v>
      </c>
      <c r="L125" s="309">
        <v>12</v>
      </c>
      <c r="M125" s="309"/>
      <c r="N125" s="310">
        <f>ROUND(L125*K125,2)</f>
        <v>4446</v>
      </c>
      <c r="O125" s="310"/>
      <c r="P125" s="310"/>
      <c r="Q125" s="310"/>
      <c r="R125" s="140"/>
      <c r="T125" s="170" t="s">
        <v>5</v>
      </c>
      <c r="U125" s="43" t="s">
        <v>42</v>
      </c>
      <c r="V125" s="35"/>
      <c r="W125" s="171">
        <f>V125*K125</f>
        <v>0</v>
      </c>
      <c r="X125" s="171">
        <v>0</v>
      </c>
      <c r="Y125" s="171">
        <f>X125*K125</f>
        <v>0</v>
      </c>
      <c r="Z125" s="171">
        <v>0</v>
      </c>
      <c r="AA125" s="172">
        <f>Z125*K125</f>
        <v>0</v>
      </c>
      <c r="AR125" s="18" t="s">
        <v>93</v>
      </c>
      <c r="AT125" s="18" t="s">
        <v>182</v>
      </c>
      <c r="AU125" s="18" t="s">
        <v>86</v>
      </c>
      <c r="AY125" s="18" t="s">
        <v>181</v>
      </c>
      <c r="BE125" s="113">
        <f>IF(U125="základná",N125,0)</f>
        <v>0</v>
      </c>
      <c r="BF125" s="113">
        <f>IF(U125="znížená",N125,0)</f>
        <v>4446</v>
      </c>
      <c r="BG125" s="113">
        <f>IF(U125="zákl. prenesená",N125,0)</f>
        <v>0</v>
      </c>
      <c r="BH125" s="113">
        <f>IF(U125="zníž. prenesená",N125,0)</f>
        <v>0</v>
      </c>
      <c r="BI125" s="113">
        <f>IF(U125="nulová",N125,0)</f>
        <v>0</v>
      </c>
      <c r="BJ125" s="18" t="s">
        <v>86</v>
      </c>
      <c r="BK125" s="113">
        <f>ROUND(L125*K125,2)</f>
        <v>4446</v>
      </c>
      <c r="BL125" s="18" t="s">
        <v>93</v>
      </c>
      <c r="BM125" s="18" t="s">
        <v>1311</v>
      </c>
    </row>
    <row r="126" spans="2:65" s="10" customFormat="1" ht="29.85" customHeight="1">
      <c r="B126" s="155"/>
      <c r="C126" s="156"/>
      <c r="D126" s="165" t="s">
        <v>151</v>
      </c>
      <c r="E126" s="165"/>
      <c r="F126" s="165"/>
      <c r="G126" s="165"/>
      <c r="H126" s="165"/>
      <c r="I126" s="165"/>
      <c r="J126" s="165"/>
      <c r="K126" s="165"/>
      <c r="L126" s="165"/>
      <c r="M126" s="165"/>
      <c r="N126" s="314">
        <f>BK126</f>
        <v>11115</v>
      </c>
      <c r="O126" s="315"/>
      <c r="P126" s="315"/>
      <c r="Q126" s="315"/>
      <c r="R126" s="158"/>
      <c r="T126" s="159"/>
      <c r="U126" s="156"/>
      <c r="V126" s="156"/>
      <c r="W126" s="160">
        <f>W127</f>
        <v>0</v>
      </c>
      <c r="X126" s="156"/>
      <c r="Y126" s="160">
        <f>Y127</f>
        <v>765.45299999999997</v>
      </c>
      <c r="Z126" s="156"/>
      <c r="AA126" s="161">
        <f>AA127</f>
        <v>0</v>
      </c>
      <c r="AR126" s="162" t="s">
        <v>82</v>
      </c>
      <c r="AT126" s="163" t="s">
        <v>74</v>
      </c>
      <c r="AU126" s="163" t="s">
        <v>82</v>
      </c>
      <c r="AY126" s="162" t="s">
        <v>181</v>
      </c>
      <c r="BK126" s="164">
        <f>BK127</f>
        <v>11115</v>
      </c>
    </row>
    <row r="127" spans="2:65" s="1" customFormat="1" ht="31.5" customHeight="1">
      <c r="B127" s="137"/>
      <c r="C127" s="166" t="s">
        <v>96</v>
      </c>
      <c r="D127" s="166" t="s">
        <v>182</v>
      </c>
      <c r="E127" s="167" t="s">
        <v>1312</v>
      </c>
      <c r="F127" s="308" t="s">
        <v>1313</v>
      </c>
      <c r="G127" s="308"/>
      <c r="H127" s="308"/>
      <c r="I127" s="308"/>
      <c r="J127" s="168" t="s">
        <v>184</v>
      </c>
      <c r="K127" s="169">
        <v>370.5</v>
      </c>
      <c r="L127" s="309">
        <v>30</v>
      </c>
      <c r="M127" s="309"/>
      <c r="N127" s="310">
        <f>ROUND(L127*K127,2)</f>
        <v>11115</v>
      </c>
      <c r="O127" s="310"/>
      <c r="P127" s="310"/>
      <c r="Q127" s="310"/>
      <c r="R127" s="140"/>
      <c r="T127" s="170" t="s">
        <v>5</v>
      </c>
      <c r="U127" s="43" t="s">
        <v>42</v>
      </c>
      <c r="V127" s="35"/>
      <c r="W127" s="171">
        <f>V127*K127</f>
        <v>0</v>
      </c>
      <c r="X127" s="171">
        <v>2.0659999999999998</v>
      </c>
      <c r="Y127" s="171">
        <f>X127*K127</f>
        <v>765.45299999999997</v>
      </c>
      <c r="Z127" s="171">
        <v>0</v>
      </c>
      <c r="AA127" s="172">
        <f>Z127*K127</f>
        <v>0</v>
      </c>
      <c r="AR127" s="18" t="s">
        <v>93</v>
      </c>
      <c r="AT127" s="18" t="s">
        <v>182</v>
      </c>
      <c r="AU127" s="18" t="s">
        <v>86</v>
      </c>
      <c r="AY127" s="18" t="s">
        <v>181</v>
      </c>
      <c r="BE127" s="113">
        <f>IF(U127="základná",N127,0)</f>
        <v>0</v>
      </c>
      <c r="BF127" s="113">
        <f>IF(U127="znížená",N127,0)</f>
        <v>11115</v>
      </c>
      <c r="BG127" s="113">
        <f>IF(U127="zákl. prenesená",N127,0)</f>
        <v>0</v>
      </c>
      <c r="BH127" s="113">
        <f>IF(U127="zníž. prenesená",N127,0)</f>
        <v>0</v>
      </c>
      <c r="BI127" s="113">
        <f>IF(U127="nulová",N127,0)</f>
        <v>0</v>
      </c>
      <c r="BJ127" s="18" t="s">
        <v>86</v>
      </c>
      <c r="BK127" s="113">
        <f>ROUND(L127*K127,2)</f>
        <v>11115</v>
      </c>
      <c r="BL127" s="18" t="s">
        <v>93</v>
      </c>
      <c r="BM127" s="18" t="s">
        <v>1314</v>
      </c>
    </row>
    <row r="128" spans="2:65" s="10" customFormat="1" ht="29.85" customHeight="1">
      <c r="B128" s="155"/>
      <c r="C128" s="156"/>
      <c r="D128" s="165" t="s">
        <v>154</v>
      </c>
      <c r="E128" s="165"/>
      <c r="F128" s="165"/>
      <c r="G128" s="165"/>
      <c r="H128" s="165"/>
      <c r="I128" s="165"/>
      <c r="J128" s="165"/>
      <c r="K128" s="165"/>
      <c r="L128" s="165"/>
      <c r="M128" s="165"/>
      <c r="N128" s="314">
        <f>BK128</f>
        <v>76.55</v>
      </c>
      <c r="O128" s="315"/>
      <c r="P128" s="315"/>
      <c r="Q128" s="315"/>
      <c r="R128" s="158"/>
      <c r="T128" s="159"/>
      <c r="U128" s="156"/>
      <c r="V128" s="156"/>
      <c r="W128" s="160">
        <f>W129</f>
        <v>0</v>
      </c>
      <c r="X128" s="156"/>
      <c r="Y128" s="160">
        <f>Y129</f>
        <v>0</v>
      </c>
      <c r="Z128" s="156"/>
      <c r="AA128" s="161">
        <f>AA129</f>
        <v>0</v>
      </c>
      <c r="AR128" s="162" t="s">
        <v>82</v>
      </c>
      <c r="AT128" s="163" t="s">
        <v>74</v>
      </c>
      <c r="AU128" s="163" t="s">
        <v>82</v>
      </c>
      <c r="AY128" s="162" t="s">
        <v>181</v>
      </c>
      <c r="BK128" s="164">
        <f>BK129</f>
        <v>76.55</v>
      </c>
    </row>
    <row r="129" spans="2:65" s="1" customFormat="1" ht="44.25" customHeight="1">
      <c r="B129" s="137"/>
      <c r="C129" s="166" t="s">
        <v>99</v>
      </c>
      <c r="D129" s="166" t="s">
        <v>182</v>
      </c>
      <c r="E129" s="167" t="s">
        <v>1315</v>
      </c>
      <c r="F129" s="308" t="s">
        <v>1316</v>
      </c>
      <c r="G129" s="308"/>
      <c r="H129" s="308"/>
      <c r="I129" s="308"/>
      <c r="J129" s="168" t="s">
        <v>210</v>
      </c>
      <c r="K129" s="169">
        <v>765.45299999999997</v>
      </c>
      <c r="L129" s="309">
        <v>0.1</v>
      </c>
      <c r="M129" s="309"/>
      <c r="N129" s="310">
        <f>ROUND(L129*K129,2)</f>
        <v>76.55</v>
      </c>
      <c r="O129" s="310"/>
      <c r="P129" s="310"/>
      <c r="Q129" s="310"/>
      <c r="R129" s="140"/>
      <c r="T129" s="170" t="s">
        <v>5</v>
      </c>
      <c r="U129" s="43" t="s">
        <v>42</v>
      </c>
      <c r="V129" s="35"/>
      <c r="W129" s="171">
        <f>V129*K129</f>
        <v>0</v>
      </c>
      <c r="X129" s="171">
        <v>0</v>
      </c>
      <c r="Y129" s="171">
        <f>X129*K129</f>
        <v>0</v>
      </c>
      <c r="Z129" s="171">
        <v>0</v>
      </c>
      <c r="AA129" s="172">
        <f>Z129*K129</f>
        <v>0</v>
      </c>
      <c r="AR129" s="18" t="s">
        <v>93</v>
      </c>
      <c r="AT129" s="18" t="s">
        <v>182</v>
      </c>
      <c r="AU129" s="18" t="s">
        <v>86</v>
      </c>
      <c r="AY129" s="18" t="s">
        <v>181</v>
      </c>
      <c r="BE129" s="113">
        <f>IF(U129="základná",N129,0)</f>
        <v>0</v>
      </c>
      <c r="BF129" s="113">
        <f>IF(U129="znížená",N129,0)</f>
        <v>76.55</v>
      </c>
      <c r="BG129" s="113">
        <f>IF(U129="zákl. prenesená",N129,0)</f>
        <v>0</v>
      </c>
      <c r="BH129" s="113">
        <f>IF(U129="zníž. prenesená",N129,0)</f>
        <v>0</v>
      </c>
      <c r="BI129" s="113">
        <f>IF(U129="nulová",N129,0)</f>
        <v>0</v>
      </c>
      <c r="BJ129" s="18" t="s">
        <v>86</v>
      </c>
      <c r="BK129" s="113">
        <f>ROUND(L129*K129,2)</f>
        <v>76.55</v>
      </c>
      <c r="BL129" s="18" t="s">
        <v>93</v>
      </c>
      <c r="BM129" s="18" t="s">
        <v>1317</v>
      </c>
    </row>
    <row r="130" spans="2:65" s="1" customFormat="1" ht="50.1" customHeight="1">
      <c r="B130" s="34"/>
      <c r="C130" s="35"/>
      <c r="D130" s="157" t="s">
        <v>619</v>
      </c>
      <c r="E130" s="35"/>
      <c r="F130" s="35"/>
      <c r="G130" s="35"/>
      <c r="H130" s="35"/>
      <c r="I130" s="35"/>
      <c r="J130" s="35"/>
      <c r="K130" s="35"/>
      <c r="L130" s="35"/>
      <c r="M130" s="35"/>
      <c r="N130" s="316">
        <f>BK130</f>
        <v>0</v>
      </c>
      <c r="O130" s="317"/>
      <c r="P130" s="317"/>
      <c r="Q130" s="317"/>
      <c r="R130" s="36"/>
      <c r="T130" s="177"/>
      <c r="U130" s="55"/>
      <c r="V130" s="55"/>
      <c r="W130" s="55"/>
      <c r="X130" s="55"/>
      <c r="Y130" s="55"/>
      <c r="Z130" s="55"/>
      <c r="AA130" s="57"/>
      <c r="AT130" s="18" t="s">
        <v>74</v>
      </c>
      <c r="AU130" s="18" t="s">
        <v>75</v>
      </c>
      <c r="AY130" s="18" t="s">
        <v>620</v>
      </c>
      <c r="BK130" s="113">
        <v>0</v>
      </c>
    </row>
    <row r="131" spans="2:65" s="1" customFormat="1" ht="6.9" customHeight="1">
      <c r="B131" s="58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60"/>
    </row>
  </sheetData>
  <mergeCells count="90">
    <mergeCell ref="N130:Q130"/>
    <mergeCell ref="H1:K1"/>
    <mergeCell ref="S2:AC2"/>
    <mergeCell ref="N119:Q119"/>
    <mergeCell ref="N120:Q120"/>
    <mergeCell ref="N121:Q121"/>
    <mergeCell ref="N126:Q126"/>
    <mergeCell ref="N128:Q128"/>
    <mergeCell ref="F127:I127"/>
    <mergeCell ref="L127:M127"/>
    <mergeCell ref="N127:Q127"/>
    <mergeCell ref="F129:I129"/>
    <mergeCell ref="L129:M129"/>
    <mergeCell ref="N129:Q129"/>
    <mergeCell ref="F124:I124"/>
    <mergeCell ref="L124:M124"/>
    <mergeCell ref="N124:Q124"/>
    <mergeCell ref="F125:I125"/>
    <mergeCell ref="L125:M125"/>
    <mergeCell ref="N125:Q125"/>
    <mergeCell ref="F122:I122"/>
    <mergeCell ref="L122:M122"/>
    <mergeCell ref="N122:Q122"/>
    <mergeCell ref="F123:I123"/>
    <mergeCell ref="L123:M123"/>
    <mergeCell ref="N123:Q123"/>
    <mergeCell ref="M113:P113"/>
    <mergeCell ref="M115:Q115"/>
    <mergeCell ref="M116:Q116"/>
    <mergeCell ref="F118:I118"/>
    <mergeCell ref="L118:M118"/>
    <mergeCell ref="N118:Q118"/>
    <mergeCell ref="N100:Q100"/>
    <mergeCell ref="L102:Q102"/>
    <mergeCell ref="C108:Q108"/>
    <mergeCell ref="F110:P110"/>
    <mergeCell ref="F111:P111"/>
    <mergeCell ref="D97:H97"/>
    <mergeCell ref="N97:Q97"/>
    <mergeCell ref="D98:H98"/>
    <mergeCell ref="N98:Q98"/>
    <mergeCell ref="D99:H99"/>
    <mergeCell ref="N99:Q99"/>
    <mergeCell ref="N94:Q94"/>
    <mergeCell ref="D95:H95"/>
    <mergeCell ref="N95:Q95"/>
    <mergeCell ref="D96:H96"/>
    <mergeCell ref="N96:Q96"/>
    <mergeCell ref="N88:Q88"/>
    <mergeCell ref="N89:Q89"/>
    <mergeCell ref="N90:Q90"/>
    <mergeCell ref="N91:Q91"/>
    <mergeCell ref="N92:Q92"/>
    <mergeCell ref="F79:P79"/>
    <mergeCell ref="M81:P81"/>
    <mergeCell ref="M83:Q83"/>
    <mergeCell ref="M84:Q84"/>
    <mergeCell ref="C86:G86"/>
    <mergeCell ref="N86:Q86"/>
    <mergeCell ref="H36:J36"/>
    <mergeCell ref="M36:P36"/>
    <mergeCell ref="L38:P38"/>
    <mergeCell ref="C76:Q76"/>
    <mergeCell ref="F78:P78"/>
    <mergeCell ref="H33:J33"/>
    <mergeCell ref="M33:P33"/>
    <mergeCell ref="H34:J34"/>
    <mergeCell ref="M34:P34"/>
    <mergeCell ref="H35:J35"/>
    <mergeCell ref="M35:P35"/>
    <mergeCell ref="M27:P27"/>
    <mergeCell ref="M28:P28"/>
    <mergeCell ref="M30:P30"/>
    <mergeCell ref="H32:J32"/>
    <mergeCell ref="M32:P32"/>
    <mergeCell ref="O17:P17"/>
    <mergeCell ref="O18:P18"/>
    <mergeCell ref="O20:P20"/>
    <mergeCell ref="O21:P21"/>
    <mergeCell ref="E24:L24"/>
    <mergeCell ref="O11:P11"/>
    <mergeCell ref="O12:P12"/>
    <mergeCell ref="O14:P14"/>
    <mergeCell ref="E15:L15"/>
    <mergeCell ref="O15:P15"/>
    <mergeCell ref="C2:Q2"/>
    <mergeCell ref="C4:Q4"/>
    <mergeCell ref="F6:P6"/>
    <mergeCell ref="F7:P7"/>
    <mergeCell ref="O9:P9"/>
  </mergeCells>
  <hyperlinks>
    <hyperlink ref="F1:G1" location="C2" display="1) Krycí list rozpočtu"/>
    <hyperlink ref="H1:K1" location="C86" display="2) Rekapitulácia rozpočtu"/>
    <hyperlink ref="L1" location="C118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8"/>
  <sheetViews>
    <sheetView showGridLines="0" workbookViewId="0">
      <pane ySplit="1" topLeftCell="A133" activePane="bottomLeft" state="frozen"/>
      <selection pane="bottomLeft" activeCell="F110" sqref="F110:P110"/>
    </sheetView>
  </sheetViews>
  <sheetFormatPr defaultRowHeight="12"/>
  <cols>
    <col min="1" max="1" width="8.140625" customWidth="1"/>
    <col min="2" max="2" width="1.7109375" customWidth="1"/>
    <col min="3" max="4" width="4.140625" customWidth="1"/>
    <col min="5" max="5" width="17.140625" customWidth="1"/>
    <col min="6" max="7" width="11.140625" customWidth="1"/>
    <col min="8" max="8" width="12.28515625" customWidth="1"/>
    <col min="9" max="9" width="7" customWidth="1"/>
    <col min="10" max="10" width="5.140625" customWidth="1"/>
    <col min="11" max="11" width="11.28515625" customWidth="1"/>
    <col min="12" max="12" width="12" customWidth="1"/>
    <col min="13" max="14" width="6" customWidth="1"/>
    <col min="15" max="15" width="2" customWidth="1"/>
    <col min="16" max="16" width="12.285156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140625" hidden="1" customWidth="1"/>
    <col min="22" max="22" width="12.140625" hidden="1" customWidth="1"/>
    <col min="23" max="23" width="16.140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140625" hidden="1" customWidth="1"/>
    <col min="29" max="29" width="11" customWidth="1"/>
    <col min="30" max="30" width="15" customWidth="1"/>
    <col min="31" max="31" width="16.140625" customWidth="1"/>
    <col min="44" max="65" width="9.1406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133</v>
      </c>
      <c r="G1" s="14"/>
      <c r="H1" s="320" t="s">
        <v>134</v>
      </c>
      <c r="I1" s="320"/>
      <c r="J1" s="320"/>
      <c r="K1" s="320"/>
      <c r="L1" s="14" t="s">
        <v>135</v>
      </c>
      <c r="M1" s="12"/>
      <c r="N1" s="12"/>
      <c r="O1" s="13" t="s">
        <v>136</v>
      </c>
      <c r="P1" s="12"/>
      <c r="Q1" s="12"/>
      <c r="R1" s="12"/>
      <c r="S1" s="14" t="s">
        <v>137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>
      <c r="C2" s="235" t="s">
        <v>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79" t="s">
        <v>8</v>
      </c>
      <c r="T2" s="280"/>
      <c r="U2" s="280"/>
      <c r="V2" s="280"/>
      <c r="W2" s="280"/>
      <c r="X2" s="280"/>
      <c r="Y2" s="280"/>
      <c r="Z2" s="280"/>
      <c r="AA2" s="280"/>
      <c r="AB2" s="280"/>
      <c r="AC2" s="280"/>
      <c r="AT2" s="18" t="s">
        <v>110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75</v>
      </c>
    </row>
    <row r="4" spans="1:66" ht="36.9" customHeight="1">
      <c r="B4" s="22"/>
      <c r="C4" s="237" t="s">
        <v>138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"/>
      <c r="T4" s="24" t="s">
        <v>12</v>
      </c>
      <c r="AT4" s="18" t="s">
        <v>6</v>
      </c>
    </row>
    <row r="5" spans="1:66" ht="6.9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18</v>
      </c>
      <c r="E6" s="26"/>
      <c r="F6" s="286" t="str">
        <f>'Rekapitulácia stavby'!K6</f>
        <v>Novostavba materskej školy na parcele č.370/12, Púchov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6"/>
      <c r="R6" s="23"/>
    </row>
    <row r="7" spans="1:66" s="1" customFormat="1" ht="32.85" customHeight="1">
      <c r="B7" s="34"/>
      <c r="C7" s="35"/>
      <c r="D7" s="29" t="s">
        <v>139</v>
      </c>
      <c r="E7" s="35"/>
      <c r="F7" s="243" t="s">
        <v>1318</v>
      </c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35"/>
      <c r="R7" s="36"/>
    </row>
    <row r="8" spans="1:66" s="1" customFormat="1" ht="14.4" customHeight="1">
      <c r="B8" s="34"/>
      <c r="C8" s="35"/>
      <c r="D8" s="30" t="s">
        <v>20</v>
      </c>
      <c r="E8" s="35"/>
      <c r="F8" s="28" t="s">
        <v>5</v>
      </c>
      <c r="G8" s="35"/>
      <c r="H8" s="35"/>
      <c r="I8" s="35"/>
      <c r="J8" s="35"/>
      <c r="K8" s="35"/>
      <c r="L8" s="35"/>
      <c r="M8" s="30" t="s">
        <v>21</v>
      </c>
      <c r="N8" s="35"/>
      <c r="O8" s="28" t="s">
        <v>5</v>
      </c>
      <c r="P8" s="35"/>
      <c r="Q8" s="35"/>
      <c r="R8" s="36"/>
    </row>
    <row r="9" spans="1:66" s="1" customFormat="1" ht="14.4" customHeight="1">
      <c r="B9" s="34"/>
      <c r="C9" s="35"/>
      <c r="D9" s="30" t="s">
        <v>22</v>
      </c>
      <c r="E9" s="35"/>
      <c r="F9" s="28" t="s">
        <v>23</v>
      </c>
      <c r="G9" s="35"/>
      <c r="H9" s="35"/>
      <c r="I9" s="35"/>
      <c r="J9" s="35"/>
      <c r="K9" s="35"/>
      <c r="L9" s="35"/>
      <c r="M9" s="30" t="s">
        <v>24</v>
      </c>
      <c r="N9" s="35"/>
      <c r="O9" s="289">
        <f>'Rekapitulácia stavby'!AN8</f>
        <v>43097</v>
      </c>
      <c r="P9" s="290"/>
      <c r="Q9" s="35"/>
      <c r="R9" s="36"/>
    </row>
    <row r="10" spans="1:66" s="1" customFormat="1" ht="10.65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" customHeight="1">
      <c r="B11" s="34"/>
      <c r="C11" s="35"/>
      <c r="D11" s="30" t="s">
        <v>25</v>
      </c>
      <c r="E11" s="35"/>
      <c r="F11" s="35"/>
      <c r="G11" s="35"/>
      <c r="H11" s="35"/>
      <c r="I11" s="35"/>
      <c r="J11" s="35"/>
      <c r="K11" s="35"/>
      <c r="L11" s="35"/>
      <c r="M11" s="30" t="s">
        <v>26</v>
      </c>
      <c r="N11" s="35"/>
      <c r="O11" s="241" t="s">
        <v>5</v>
      </c>
      <c r="P11" s="241"/>
      <c r="Q11" s="35"/>
      <c r="R11" s="36"/>
    </row>
    <row r="12" spans="1:66" s="1" customFormat="1" ht="18" customHeight="1">
      <c r="B12" s="34"/>
      <c r="C12" s="35"/>
      <c r="D12" s="35"/>
      <c r="E12" s="28" t="s">
        <v>27</v>
      </c>
      <c r="F12" s="35"/>
      <c r="G12" s="35"/>
      <c r="H12" s="35"/>
      <c r="I12" s="35"/>
      <c r="J12" s="35"/>
      <c r="K12" s="35"/>
      <c r="L12" s="35"/>
      <c r="M12" s="30" t="s">
        <v>28</v>
      </c>
      <c r="N12" s="35"/>
      <c r="O12" s="241" t="s">
        <v>5</v>
      </c>
      <c r="P12" s="241"/>
      <c r="Q12" s="35"/>
      <c r="R12" s="36"/>
    </row>
    <row r="13" spans="1:66" s="1" customFormat="1" ht="6.9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" customHeight="1">
      <c r="B14" s="34"/>
      <c r="C14" s="35"/>
      <c r="D14" s="30" t="s">
        <v>29</v>
      </c>
      <c r="E14" s="35"/>
      <c r="F14" s="35"/>
      <c r="G14" s="35"/>
      <c r="H14" s="35"/>
      <c r="I14" s="35"/>
      <c r="J14" s="35"/>
      <c r="K14" s="35"/>
      <c r="L14" s="35"/>
      <c r="M14" s="30" t="s">
        <v>26</v>
      </c>
      <c r="N14" s="35"/>
      <c r="O14" s="291" t="str">
        <f>IF('Rekapitulácia stavby'!AN13="","",'Rekapitulácia stavby'!AN13)</f>
        <v>36 833 380</v>
      </c>
      <c r="P14" s="241"/>
      <c r="Q14" s="35"/>
      <c r="R14" s="36"/>
    </row>
    <row r="15" spans="1:66" s="1" customFormat="1" ht="18" customHeight="1">
      <c r="B15" s="34"/>
      <c r="C15" s="35"/>
      <c r="D15" s="35"/>
      <c r="E15" s="291" t="str">
        <f>IF('Rekapitulácia stavby'!E14="","",'Rekapitulácia stavby'!E14)</f>
        <v>M - SILNICE SK s.r.o.</v>
      </c>
      <c r="F15" s="292"/>
      <c r="G15" s="292"/>
      <c r="H15" s="292"/>
      <c r="I15" s="292"/>
      <c r="J15" s="292"/>
      <c r="K15" s="292"/>
      <c r="L15" s="292"/>
      <c r="M15" s="30" t="s">
        <v>28</v>
      </c>
      <c r="N15" s="35"/>
      <c r="O15" s="291" t="str">
        <f>IF('Rekapitulácia stavby'!AN14="","",'Rekapitulácia stavby'!AN14)</f>
        <v>SK2022448098</v>
      </c>
      <c r="P15" s="241"/>
      <c r="Q15" s="35"/>
      <c r="R15" s="36"/>
    </row>
    <row r="16" spans="1:66" s="1" customFormat="1" ht="6.9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" customHeight="1">
      <c r="B17" s="34"/>
      <c r="C17" s="35"/>
      <c r="D17" s="30" t="s">
        <v>31</v>
      </c>
      <c r="E17" s="35"/>
      <c r="F17" s="35"/>
      <c r="G17" s="35"/>
      <c r="H17" s="35"/>
      <c r="I17" s="35"/>
      <c r="J17" s="35"/>
      <c r="K17" s="35"/>
      <c r="L17" s="35"/>
      <c r="M17" s="30" t="s">
        <v>26</v>
      </c>
      <c r="N17" s="35"/>
      <c r="O17" s="241" t="s">
        <v>5</v>
      </c>
      <c r="P17" s="241"/>
      <c r="Q17" s="35"/>
      <c r="R17" s="36"/>
    </row>
    <row r="18" spans="2:18" s="1" customFormat="1" ht="18" customHeight="1">
      <c r="B18" s="34"/>
      <c r="C18" s="35"/>
      <c r="D18" s="35"/>
      <c r="E18" s="28" t="s">
        <v>32</v>
      </c>
      <c r="F18" s="35"/>
      <c r="G18" s="35"/>
      <c r="H18" s="35"/>
      <c r="I18" s="35"/>
      <c r="J18" s="35"/>
      <c r="K18" s="35"/>
      <c r="L18" s="35"/>
      <c r="M18" s="30" t="s">
        <v>28</v>
      </c>
      <c r="N18" s="35"/>
      <c r="O18" s="241" t="s">
        <v>5</v>
      </c>
      <c r="P18" s="241"/>
      <c r="Q18" s="35"/>
      <c r="R18" s="36"/>
    </row>
    <row r="19" spans="2:18" s="1" customFormat="1" ht="6.9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" customHeight="1">
      <c r="B20" s="34"/>
      <c r="C20" s="35"/>
      <c r="D20" s="30" t="s">
        <v>34</v>
      </c>
      <c r="E20" s="35"/>
      <c r="F20" s="35"/>
      <c r="G20" s="35"/>
      <c r="H20" s="35"/>
      <c r="I20" s="35"/>
      <c r="J20" s="35"/>
      <c r="K20" s="35"/>
      <c r="L20" s="35"/>
      <c r="M20" s="30" t="s">
        <v>26</v>
      </c>
      <c r="N20" s="35"/>
      <c r="O20" s="241" t="str">
        <f>IF('Rekapitulácia stavby'!AN19="","",'Rekapitulácia stavby'!AN19)</f>
        <v/>
      </c>
      <c r="P20" s="241"/>
      <c r="Q20" s="35"/>
      <c r="R20" s="36"/>
    </row>
    <row r="21" spans="2:18" s="1" customFormat="1" ht="18" customHeight="1">
      <c r="B21" s="34"/>
      <c r="C21" s="35"/>
      <c r="D21" s="35"/>
      <c r="E21" s="28" t="str">
        <f>IF('Rekapitulácia stavby'!E20="","",'Rekapitulácia stavby'!E20)</f>
        <v xml:space="preserve"> </v>
      </c>
      <c r="F21" s="35"/>
      <c r="G21" s="35"/>
      <c r="H21" s="35"/>
      <c r="I21" s="35"/>
      <c r="J21" s="35"/>
      <c r="K21" s="35"/>
      <c r="L21" s="35"/>
      <c r="M21" s="30" t="s">
        <v>28</v>
      </c>
      <c r="N21" s="35"/>
      <c r="O21" s="241" t="str">
        <f>IF('Rekapitulácia stavby'!AN20="","",'Rekapitulácia stavby'!AN20)</f>
        <v/>
      </c>
      <c r="P21" s="241"/>
      <c r="Q21" s="35"/>
      <c r="R21" s="36"/>
    </row>
    <row r="22" spans="2:18" s="1" customFormat="1" ht="6.9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" customHeight="1">
      <c r="B23" s="34"/>
      <c r="C23" s="35"/>
      <c r="D23" s="30" t="s">
        <v>35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22.5" customHeight="1">
      <c r="B24" s="34"/>
      <c r="C24" s="35"/>
      <c r="D24" s="35"/>
      <c r="E24" s="246" t="s">
        <v>5</v>
      </c>
      <c r="F24" s="246"/>
      <c r="G24" s="246"/>
      <c r="H24" s="246"/>
      <c r="I24" s="246"/>
      <c r="J24" s="246"/>
      <c r="K24" s="246"/>
      <c r="L24" s="246"/>
      <c r="M24" s="35"/>
      <c r="N24" s="35"/>
      <c r="O24" s="35"/>
      <c r="P24" s="35"/>
      <c r="Q24" s="35"/>
      <c r="R24" s="36"/>
    </row>
    <row r="25" spans="2:18" s="1" customFormat="1" ht="6.9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" customHeight="1">
      <c r="B27" s="34"/>
      <c r="C27" s="35"/>
      <c r="D27" s="122" t="s">
        <v>143</v>
      </c>
      <c r="E27" s="35"/>
      <c r="F27" s="35"/>
      <c r="G27" s="35"/>
      <c r="H27" s="35"/>
      <c r="I27" s="35"/>
      <c r="J27" s="35"/>
      <c r="K27" s="35"/>
      <c r="L27" s="35"/>
      <c r="M27" s="247">
        <f>N88</f>
        <v>1874.15</v>
      </c>
      <c r="N27" s="247"/>
      <c r="O27" s="247"/>
      <c r="P27" s="247"/>
      <c r="Q27" s="35"/>
      <c r="R27" s="36"/>
    </row>
    <row r="28" spans="2:18" s="1" customFormat="1" ht="14.4" customHeight="1">
      <c r="B28" s="34"/>
      <c r="C28" s="35"/>
      <c r="D28" s="33" t="s">
        <v>127</v>
      </c>
      <c r="E28" s="35"/>
      <c r="F28" s="35"/>
      <c r="G28" s="35"/>
      <c r="H28" s="35"/>
      <c r="I28" s="35"/>
      <c r="J28" s="35"/>
      <c r="K28" s="35"/>
      <c r="L28" s="35"/>
      <c r="M28" s="247">
        <f>N93</f>
        <v>0</v>
      </c>
      <c r="N28" s="247"/>
      <c r="O28" s="247"/>
      <c r="P28" s="247"/>
      <c r="Q28" s="35"/>
      <c r="R28" s="36"/>
    </row>
    <row r="29" spans="2:18" s="1" customFormat="1" ht="6.9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23" t="s">
        <v>38</v>
      </c>
      <c r="E30" s="35"/>
      <c r="F30" s="35"/>
      <c r="G30" s="35"/>
      <c r="H30" s="35"/>
      <c r="I30" s="35"/>
      <c r="J30" s="35"/>
      <c r="K30" s="35"/>
      <c r="L30" s="35"/>
      <c r="M30" s="293">
        <f>ROUND(M27+M28,2)</f>
        <v>1874.15</v>
      </c>
      <c r="N30" s="288"/>
      <c r="O30" s="288"/>
      <c r="P30" s="288"/>
      <c r="Q30" s="35"/>
      <c r="R30" s="36"/>
    </row>
    <row r="31" spans="2:18" s="1" customFormat="1" ht="6.9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" customHeight="1">
      <c r="B32" s="34"/>
      <c r="C32" s="35"/>
      <c r="D32" s="41" t="s">
        <v>39</v>
      </c>
      <c r="E32" s="41" t="s">
        <v>40</v>
      </c>
      <c r="F32" s="42">
        <v>0.2</v>
      </c>
      <c r="G32" s="124" t="s">
        <v>41</v>
      </c>
      <c r="H32" s="294">
        <f>(SUM(BE93:BE100)+SUM(BE118:BE146))</f>
        <v>0</v>
      </c>
      <c r="I32" s="288"/>
      <c r="J32" s="288"/>
      <c r="K32" s="35"/>
      <c r="L32" s="35"/>
      <c r="M32" s="294">
        <f>ROUND((SUM(BE93:BE100)+SUM(BE118:BE146)), 2)*F32</f>
        <v>0</v>
      </c>
      <c r="N32" s="288"/>
      <c r="O32" s="288"/>
      <c r="P32" s="288"/>
      <c r="Q32" s="35"/>
      <c r="R32" s="36"/>
    </row>
    <row r="33" spans="2:18" s="1" customFormat="1" ht="14.4" customHeight="1">
      <c r="B33" s="34"/>
      <c r="C33" s="35"/>
      <c r="D33" s="35"/>
      <c r="E33" s="41" t="s">
        <v>42</v>
      </c>
      <c r="F33" s="42">
        <v>0.2</v>
      </c>
      <c r="G33" s="124" t="s">
        <v>41</v>
      </c>
      <c r="H33" s="294">
        <f>(SUM(BF93:BF100)+SUM(BF118:BF146))</f>
        <v>1874.1499999999999</v>
      </c>
      <c r="I33" s="288"/>
      <c r="J33" s="288"/>
      <c r="K33" s="35"/>
      <c r="L33" s="35"/>
      <c r="M33" s="294">
        <f>ROUND((SUM(BF93:BF100)+SUM(BF118:BF146)), 2)*F33</f>
        <v>374.83000000000004</v>
      </c>
      <c r="N33" s="288"/>
      <c r="O33" s="288"/>
      <c r="P33" s="288"/>
      <c r="Q33" s="35"/>
      <c r="R33" s="36"/>
    </row>
    <row r="34" spans="2:18" s="1" customFormat="1" ht="14.4" hidden="1" customHeight="1">
      <c r="B34" s="34"/>
      <c r="C34" s="35"/>
      <c r="D34" s="35"/>
      <c r="E34" s="41" t="s">
        <v>43</v>
      </c>
      <c r="F34" s="42">
        <v>0.2</v>
      </c>
      <c r="G34" s="124" t="s">
        <v>41</v>
      </c>
      <c r="H34" s="294">
        <f>(SUM(BG93:BG100)+SUM(BG118:BG146))</f>
        <v>0</v>
      </c>
      <c r="I34" s="288"/>
      <c r="J34" s="288"/>
      <c r="K34" s="35"/>
      <c r="L34" s="35"/>
      <c r="M34" s="294">
        <v>0</v>
      </c>
      <c r="N34" s="288"/>
      <c r="O34" s="288"/>
      <c r="P34" s="288"/>
      <c r="Q34" s="35"/>
      <c r="R34" s="36"/>
    </row>
    <row r="35" spans="2:18" s="1" customFormat="1" ht="14.4" hidden="1" customHeight="1">
      <c r="B35" s="34"/>
      <c r="C35" s="35"/>
      <c r="D35" s="35"/>
      <c r="E35" s="41" t="s">
        <v>44</v>
      </c>
      <c r="F35" s="42">
        <v>0.2</v>
      </c>
      <c r="G35" s="124" t="s">
        <v>41</v>
      </c>
      <c r="H35" s="294">
        <f>(SUM(BH93:BH100)+SUM(BH118:BH146))</f>
        <v>0</v>
      </c>
      <c r="I35" s="288"/>
      <c r="J35" s="288"/>
      <c r="K35" s="35"/>
      <c r="L35" s="35"/>
      <c r="M35" s="294">
        <v>0</v>
      </c>
      <c r="N35" s="288"/>
      <c r="O35" s="288"/>
      <c r="P35" s="288"/>
      <c r="Q35" s="35"/>
      <c r="R35" s="36"/>
    </row>
    <row r="36" spans="2:18" s="1" customFormat="1" ht="14.4" hidden="1" customHeight="1">
      <c r="B36" s="34"/>
      <c r="C36" s="35"/>
      <c r="D36" s="35"/>
      <c r="E36" s="41" t="s">
        <v>45</v>
      </c>
      <c r="F36" s="42">
        <v>0</v>
      </c>
      <c r="G36" s="124" t="s">
        <v>41</v>
      </c>
      <c r="H36" s="294">
        <f>(SUM(BI93:BI100)+SUM(BI118:BI146))</f>
        <v>0</v>
      </c>
      <c r="I36" s="288"/>
      <c r="J36" s="288"/>
      <c r="K36" s="35"/>
      <c r="L36" s="35"/>
      <c r="M36" s="294">
        <v>0</v>
      </c>
      <c r="N36" s="288"/>
      <c r="O36" s="288"/>
      <c r="P36" s="288"/>
      <c r="Q36" s="35"/>
      <c r="R36" s="36"/>
    </row>
    <row r="37" spans="2:18" s="1" customFormat="1" ht="6.9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20"/>
      <c r="D38" s="125" t="s">
        <v>46</v>
      </c>
      <c r="E38" s="74"/>
      <c r="F38" s="74"/>
      <c r="G38" s="126" t="s">
        <v>47</v>
      </c>
      <c r="H38" s="127" t="s">
        <v>48</v>
      </c>
      <c r="I38" s="74"/>
      <c r="J38" s="74"/>
      <c r="K38" s="74"/>
      <c r="L38" s="295">
        <f>SUM(M30:M36)</f>
        <v>2248.98</v>
      </c>
      <c r="M38" s="295"/>
      <c r="N38" s="295"/>
      <c r="O38" s="295"/>
      <c r="P38" s="296"/>
      <c r="Q38" s="120"/>
      <c r="R38" s="36"/>
    </row>
    <row r="39" spans="2:18" s="1" customFormat="1" ht="14.4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4.4">
      <c r="B50" s="34"/>
      <c r="C50" s="35"/>
      <c r="D50" s="49" t="s">
        <v>49</v>
      </c>
      <c r="E50" s="50"/>
      <c r="F50" s="50"/>
      <c r="G50" s="50"/>
      <c r="H50" s="51"/>
      <c r="I50" s="35"/>
      <c r="J50" s="49" t="s">
        <v>50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2"/>
      <c r="C51" s="26"/>
      <c r="D51" s="52"/>
      <c r="E51" s="26"/>
      <c r="F51" s="26"/>
      <c r="G51" s="26"/>
      <c r="H51" s="53"/>
      <c r="I51" s="26"/>
      <c r="J51" s="52"/>
      <c r="K51" s="26"/>
      <c r="L51" s="26"/>
      <c r="M51" s="26"/>
      <c r="N51" s="26"/>
      <c r="O51" s="26"/>
      <c r="P51" s="53"/>
      <c r="Q51" s="26"/>
      <c r="R51" s="23"/>
    </row>
    <row r="52" spans="2:18">
      <c r="B52" s="22"/>
      <c r="C52" s="26"/>
      <c r="D52" s="52"/>
      <c r="E52" s="26"/>
      <c r="F52" s="26"/>
      <c r="G52" s="26"/>
      <c r="H52" s="53"/>
      <c r="I52" s="26"/>
      <c r="J52" s="52"/>
      <c r="K52" s="26"/>
      <c r="L52" s="26"/>
      <c r="M52" s="26"/>
      <c r="N52" s="26"/>
      <c r="O52" s="26"/>
      <c r="P52" s="53"/>
      <c r="Q52" s="26"/>
      <c r="R52" s="23"/>
    </row>
    <row r="53" spans="2:18">
      <c r="B53" s="22"/>
      <c r="C53" s="26"/>
      <c r="D53" s="52"/>
      <c r="E53" s="26"/>
      <c r="F53" s="26"/>
      <c r="G53" s="26"/>
      <c r="H53" s="53"/>
      <c r="I53" s="26"/>
      <c r="J53" s="52"/>
      <c r="K53" s="26"/>
      <c r="L53" s="26"/>
      <c r="M53" s="26"/>
      <c r="N53" s="26"/>
      <c r="O53" s="26"/>
      <c r="P53" s="53"/>
      <c r="Q53" s="26"/>
      <c r="R53" s="23"/>
    </row>
    <row r="54" spans="2:18">
      <c r="B54" s="22"/>
      <c r="C54" s="26"/>
      <c r="D54" s="52"/>
      <c r="E54" s="26"/>
      <c r="F54" s="26"/>
      <c r="G54" s="26"/>
      <c r="H54" s="53"/>
      <c r="I54" s="26"/>
      <c r="J54" s="52"/>
      <c r="K54" s="26"/>
      <c r="L54" s="26"/>
      <c r="M54" s="26"/>
      <c r="N54" s="26"/>
      <c r="O54" s="26"/>
      <c r="P54" s="53"/>
      <c r="Q54" s="26"/>
      <c r="R54" s="23"/>
    </row>
    <row r="55" spans="2:18">
      <c r="B55" s="22"/>
      <c r="C55" s="26"/>
      <c r="D55" s="52"/>
      <c r="E55" s="26"/>
      <c r="F55" s="26"/>
      <c r="G55" s="26"/>
      <c r="H55" s="53"/>
      <c r="I55" s="26"/>
      <c r="J55" s="52"/>
      <c r="K55" s="26"/>
      <c r="L55" s="26"/>
      <c r="M55" s="26"/>
      <c r="N55" s="26"/>
      <c r="O55" s="26"/>
      <c r="P55" s="53"/>
      <c r="Q55" s="26"/>
      <c r="R55" s="23"/>
    </row>
    <row r="56" spans="2:18">
      <c r="B56" s="22"/>
      <c r="C56" s="26"/>
      <c r="D56" s="52"/>
      <c r="E56" s="26"/>
      <c r="F56" s="26"/>
      <c r="G56" s="26"/>
      <c r="H56" s="53"/>
      <c r="I56" s="26"/>
      <c r="J56" s="52"/>
      <c r="K56" s="26"/>
      <c r="L56" s="26"/>
      <c r="M56" s="26"/>
      <c r="N56" s="26"/>
      <c r="O56" s="26"/>
      <c r="P56" s="53"/>
      <c r="Q56" s="26"/>
      <c r="R56" s="23"/>
    </row>
    <row r="57" spans="2:18">
      <c r="B57" s="22"/>
      <c r="C57" s="26"/>
      <c r="D57" s="52"/>
      <c r="E57" s="26"/>
      <c r="F57" s="26"/>
      <c r="G57" s="26"/>
      <c r="H57" s="53"/>
      <c r="I57" s="26"/>
      <c r="J57" s="52"/>
      <c r="K57" s="26"/>
      <c r="L57" s="26"/>
      <c r="M57" s="26"/>
      <c r="N57" s="26"/>
      <c r="O57" s="26"/>
      <c r="P57" s="53"/>
      <c r="Q57" s="26"/>
      <c r="R57" s="23"/>
    </row>
    <row r="58" spans="2:18">
      <c r="B58" s="22"/>
      <c r="C58" s="26"/>
      <c r="D58" s="52"/>
      <c r="E58" s="26"/>
      <c r="F58" s="26"/>
      <c r="G58" s="26"/>
      <c r="H58" s="53"/>
      <c r="I58" s="26"/>
      <c r="J58" s="52"/>
      <c r="K58" s="26"/>
      <c r="L58" s="26"/>
      <c r="M58" s="26"/>
      <c r="N58" s="26"/>
      <c r="O58" s="26"/>
      <c r="P58" s="53"/>
      <c r="Q58" s="26"/>
      <c r="R58" s="23"/>
    </row>
    <row r="59" spans="2:18" s="1" customFormat="1" ht="14.4">
      <c r="B59" s="34"/>
      <c r="C59" s="35"/>
      <c r="D59" s="54" t="s">
        <v>51</v>
      </c>
      <c r="E59" s="55"/>
      <c r="F59" s="55"/>
      <c r="G59" s="56" t="s">
        <v>52</v>
      </c>
      <c r="H59" s="57"/>
      <c r="I59" s="35"/>
      <c r="J59" s="54" t="s">
        <v>51</v>
      </c>
      <c r="K59" s="55"/>
      <c r="L59" s="55"/>
      <c r="M59" s="55"/>
      <c r="N59" s="56" t="s">
        <v>52</v>
      </c>
      <c r="O59" s="55"/>
      <c r="P59" s="57"/>
      <c r="Q59" s="35"/>
      <c r="R59" s="36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4.4">
      <c r="B61" s="34"/>
      <c r="C61" s="35"/>
      <c r="D61" s="49" t="s">
        <v>53</v>
      </c>
      <c r="E61" s="50"/>
      <c r="F61" s="50"/>
      <c r="G61" s="50"/>
      <c r="H61" s="51"/>
      <c r="I61" s="35"/>
      <c r="J61" s="49" t="s">
        <v>54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2"/>
      <c r="C62" s="26"/>
      <c r="D62" s="52"/>
      <c r="E62" s="26"/>
      <c r="F62" s="26"/>
      <c r="G62" s="26"/>
      <c r="H62" s="53"/>
      <c r="I62" s="26"/>
      <c r="J62" s="52"/>
      <c r="K62" s="26"/>
      <c r="L62" s="26"/>
      <c r="M62" s="26"/>
      <c r="N62" s="26"/>
      <c r="O62" s="26"/>
      <c r="P62" s="53"/>
      <c r="Q62" s="26"/>
      <c r="R62" s="23"/>
    </row>
    <row r="63" spans="2:18">
      <c r="B63" s="22"/>
      <c r="C63" s="26"/>
      <c r="D63" s="52"/>
      <c r="E63" s="26"/>
      <c r="F63" s="26"/>
      <c r="G63" s="26"/>
      <c r="H63" s="53"/>
      <c r="I63" s="26"/>
      <c r="J63" s="52"/>
      <c r="K63" s="26"/>
      <c r="L63" s="26"/>
      <c r="M63" s="26"/>
      <c r="N63" s="26"/>
      <c r="O63" s="26"/>
      <c r="P63" s="53"/>
      <c r="Q63" s="26"/>
      <c r="R63" s="23"/>
    </row>
    <row r="64" spans="2:18">
      <c r="B64" s="22"/>
      <c r="C64" s="26"/>
      <c r="D64" s="52"/>
      <c r="E64" s="26"/>
      <c r="F64" s="26"/>
      <c r="G64" s="26"/>
      <c r="H64" s="53"/>
      <c r="I64" s="26"/>
      <c r="J64" s="52"/>
      <c r="K64" s="26"/>
      <c r="L64" s="26"/>
      <c r="M64" s="26"/>
      <c r="N64" s="26"/>
      <c r="O64" s="26"/>
      <c r="P64" s="53"/>
      <c r="Q64" s="26"/>
      <c r="R64" s="23"/>
    </row>
    <row r="65" spans="2:18">
      <c r="B65" s="22"/>
      <c r="C65" s="26"/>
      <c r="D65" s="52"/>
      <c r="E65" s="26"/>
      <c r="F65" s="26"/>
      <c r="G65" s="26"/>
      <c r="H65" s="53"/>
      <c r="I65" s="26"/>
      <c r="J65" s="52"/>
      <c r="K65" s="26"/>
      <c r="L65" s="26"/>
      <c r="M65" s="26"/>
      <c r="N65" s="26"/>
      <c r="O65" s="26"/>
      <c r="P65" s="53"/>
      <c r="Q65" s="26"/>
      <c r="R65" s="23"/>
    </row>
    <row r="66" spans="2:18">
      <c r="B66" s="22"/>
      <c r="C66" s="26"/>
      <c r="D66" s="52"/>
      <c r="E66" s="26"/>
      <c r="F66" s="26"/>
      <c r="G66" s="26"/>
      <c r="H66" s="53"/>
      <c r="I66" s="26"/>
      <c r="J66" s="52"/>
      <c r="K66" s="26"/>
      <c r="L66" s="26"/>
      <c r="M66" s="26"/>
      <c r="N66" s="26"/>
      <c r="O66" s="26"/>
      <c r="P66" s="53"/>
      <c r="Q66" s="26"/>
      <c r="R66" s="23"/>
    </row>
    <row r="67" spans="2:18">
      <c r="B67" s="22"/>
      <c r="C67" s="26"/>
      <c r="D67" s="52"/>
      <c r="E67" s="26"/>
      <c r="F67" s="26"/>
      <c r="G67" s="26"/>
      <c r="H67" s="53"/>
      <c r="I67" s="26"/>
      <c r="J67" s="52"/>
      <c r="K67" s="26"/>
      <c r="L67" s="26"/>
      <c r="M67" s="26"/>
      <c r="N67" s="26"/>
      <c r="O67" s="26"/>
      <c r="P67" s="53"/>
      <c r="Q67" s="26"/>
      <c r="R67" s="23"/>
    </row>
    <row r="68" spans="2:18">
      <c r="B68" s="22"/>
      <c r="C68" s="26"/>
      <c r="D68" s="52"/>
      <c r="E68" s="26"/>
      <c r="F68" s="26"/>
      <c r="G68" s="26"/>
      <c r="H68" s="53"/>
      <c r="I68" s="26"/>
      <c r="J68" s="52"/>
      <c r="K68" s="26"/>
      <c r="L68" s="26"/>
      <c r="M68" s="26"/>
      <c r="N68" s="26"/>
      <c r="O68" s="26"/>
      <c r="P68" s="53"/>
      <c r="Q68" s="26"/>
      <c r="R68" s="23"/>
    </row>
    <row r="69" spans="2:18">
      <c r="B69" s="22"/>
      <c r="C69" s="26"/>
      <c r="D69" s="52"/>
      <c r="E69" s="26"/>
      <c r="F69" s="26"/>
      <c r="G69" s="26"/>
      <c r="H69" s="53"/>
      <c r="I69" s="26"/>
      <c r="J69" s="52"/>
      <c r="K69" s="26"/>
      <c r="L69" s="26"/>
      <c r="M69" s="26"/>
      <c r="N69" s="26"/>
      <c r="O69" s="26"/>
      <c r="P69" s="53"/>
      <c r="Q69" s="26"/>
      <c r="R69" s="23"/>
    </row>
    <row r="70" spans="2:18" s="1" customFormat="1" ht="14.4">
      <c r="B70" s="34"/>
      <c r="C70" s="35"/>
      <c r="D70" s="54" t="s">
        <v>51</v>
      </c>
      <c r="E70" s="55"/>
      <c r="F70" s="55"/>
      <c r="G70" s="56" t="s">
        <v>52</v>
      </c>
      <c r="H70" s="57"/>
      <c r="I70" s="35"/>
      <c r="J70" s="54" t="s">
        <v>51</v>
      </c>
      <c r="K70" s="55"/>
      <c r="L70" s="55"/>
      <c r="M70" s="55"/>
      <c r="N70" s="56" t="s">
        <v>52</v>
      </c>
      <c r="O70" s="55"/>
      <c r="P70" s="57"/>
      <c r="Q70" s="35"/>
      <c r="R70" s="36"/>
    </row>
    <row r="71" spans="2:18" s="1" customFormat="1" ht="14.4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" customHeight="1">
      <c r="B76" s="34"/>
      <c r="C76" s="237" t="s">
        <v>144</v>
      </c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36"/>
    </row>
    <row r="77" spans="2:18" s="1" customFormat="1" ht="6.9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0" t="s">
        <v>18</v>
      </c>
      <c r="D78" s="35"/>
      <c r="E78" s="35"/>
      <c r="F78" s="286" t="str">
        <f>F6</f>
        <v>Novostavba materskej školy na parcele č.370/12, Púchov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5"/>
      <c r="R78" s="36"/>
    </row>
    <row r="79" spans="2:18" s="1" customFormat="1" ht="36.9" customHeight="1">
      <c r="B79" s="34"/>
      <c r="C79" s="68" t="s">
        <v>139</v>
      </c>
      <c r="D79" s="35"/>
      <c r="E79" s="35"/>
      <c r="F79" s="257" t="str">
        <f>F7</f>
        <v>03 - SO 03 - NN prípojka</v>
      </c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35"/>
      <c r="R79" s="36"/>
    </row>
    <row r="80" spans="2:18" s="1" customFormat="1" ht="6.9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65" s="1" customFormat="1" ht="18" customHeight="1">
      <c r="B81" s="34"/>
      <c r="C81" s="30" t="s">
        <v>22</v>
      </c>
      <c r="D81" s="35"/>
      <c r="E81" s="35"/>
      <c r="F81" s="28" t="str">
        <f>F9</f>
        <v xml:space="preserve"> </v>
      </c>
      <c r="G81" s="35"/>
      <c r="H81" s="35"/>
      <c r="I81" s="35"/>
      <c r="J81" s="35"/>
      <c r="K81" s="30" t="s">
        <v>24</v>
      </c>
      <c r="L81" s="35"/>
      <c r="M81" s="290">
        <f>IF(O9="","",O9)</f>
        <v>43097</v>
      </c>
      <c r="N81" s="290"/>
      <c r="O81" s="290"/>
      <c r="P81" s="290"/>
      <c r="Q81" s="35"/>
      <c r="R81" s="36"/>
    </row>
    <row r="82" spans="2:65" s="1" customFormat="1" ht="6.9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65" s="1" customFormat="1" ht="13.2">
      <c r="B83" s="34"/>
      <c r="C83" s="30" t="s">
        <v>25</v>
      </c>
      <c r="D83" s="35"/>
      <c r="E83" s="35"/>
      <c r="F83" s="28" t="str">
        <f>E12</f>
        <v>RKC Žilinská diecéza</v>
      </c>
      <c r="G83" s="35"/>
      <c r="H83" s="35"/>
      <c r="I83" s="35"/>
      <c r="J83" s="35"/>
      <c r="K83" s="30" t="s">
        <v>31</v>
      </c>
      <c r="L83" s="35"/>
      <c r="M83" s="241" t="str">
        <f>E18</f>
        <v>Ing. arch. Ľubomír Zaymus</v>
      </c>
      <c r="N83" s="241"/>
      <c r="O83" s="241"/>
      <c r="P83" s="241"/>
      <c r="Q83" s="241"/>
      <c r="R83" s="36"/>
    </row>
    <row r="84" spans="2:65" s="1" customFormat="1" ht="14.4" customHeight="1">
      <c r="B84" s="34"/>
      <c r="C84" s="30" t="s">
        <v>29</v>
      </c>
      <c r="D84" s="35"/>
      <c r="E84" s="35"/>
      <c r="F84" s="28" t="str">
        <f>IF(E15="","",E15)</f>
        <v>M - SILNICE SK s.r.o.</v>
      </c>
      <c r="G84" s="35"/>
      <c r="H84" s="35"/>
      <c r="I84" s="35"/>
      <c r="J84" s="35"/>
      <c r="K84" s="30" t="s">
        <v>34</v>
      </c>
      <c r="L84" s="35"/>
      <c r="M84" s="241" t="str">
        <f>E21</f>
        <v xml:space="preserve"> </v>
      </c>
      <c r="N84" s="241"/>
      <c r="O84" s="241"/>
      <c r="P84" s="241"/>
      <c r="Q84" s="241"/>
      <c r="R84" s="36"/>
    </row>
    <row r="85" spans="2:65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65" s="1" customFormat="1" ht="29.25" customHeight="1">
      <c r="B86" s="34"/>
      <c r="C86" s="297" t="s">
        <v>145</v>
      </c>
      <c r="D86" s="298"/>
      <c r="E86" s="298"/>
      <c r="F86" s="298"/>
      <c r="G86" s="298"/>
      <c r="H86" s="120"/>
      <c r="I86" s="120"/>
      <c r="J86" s="120"/>
      <c r="K86" s="120"/>
      <c r="L86" s="120"/>
      <c r="M86" s="120"/>
      <c r="N86" s="297" t="s">
        <v>146</v>
      </c>
      <c r="O86" s="298"/>
      <c r="P86" s="298"/>
      <c r="Q86" s="298"/>
      <c r="R86" s="36"/>
    </row>
    <row r="87" spans="2:65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65" s="1" customFormat="1" ht="29.25" customHeight="1">
      <c r="B88" s="34"/>
      <c r="C88" s="128" t="s">
        <v>147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85">
        <f>N118</f>
        <v>1874.15</v>
      </c>
      <c r="O88" s="324"/>
      <c r="P88" s="324"/>
      <c r="Q88" s="324"/>
      <c r="R88" s="36"/>
      <c r="AU88" s="18" t="s">
        <v>148</v>
      </c>
    </row>
    <row r="89" spans="2:65" s="7" customFormat="1" ht="24.9" customHeight="1">
      <c r="B89" s="129"/>
      <c r="C89" s="130"/>
      <c r="D89" s="131" t="s">
        <v>1145</v>
      </c>
      <c r="E89" s="130"/>
      <c r="F89" s="130"/>
      <c r="G89" s="130"/>
      <c r="H89" s="130"/>
      <c r="I89" s="130"/>
      <c r="J89" s="130"/>
      <c r="K89" s="130"/>
      <c r="L89" s="130"/>
      <c r="M89" s="130"/>
      <c r="N89" s="300">
        <f>N119</f>
        <v>1874.15</v>
      </c>
      <c r="O89" s="301"/>
      <c r="P89" s="301"/>
      <c r="Q89" s="301"/>
      <c r="R89" s="132"/>
    </row>
    <row r="90" spans="2:65" s="8" customFormat="1" ht="20.100000000000001" customHeight="1">
      <c r="B90" s="133"/>
      <c r="C90" s="98"/>
      <c r="D90" s="109" t="s">
        <v>934</v>
      </c>
      <c r="E90" s="98"/>
      <c r="F90" s="98"/>
      <c r="G90" s="98"/>
      <c r="H90" s="98"/>
      <c r="I90" s="98"/>
      <c r="J90" s="98"/>
      <c r="K90" s="98"/>
      <c r="L90" s="98"/>
      <c r="M90" s="98"/>
      <c r="N90" s="272">
        <f>N120</f>
        <v>806.17000000000019</v>
      </c>
      <c r="O90" s="273"/>
      <c r="P90" s="273"/>
      <c r="Q90" s="273"/>
      <c r="R90" s="134"/>
    </row>
    <row r="91" spans="2:65" s="8" customFormat="1" ht="20.100000000000001" customHeight="1">
      <c r="B91" s="133"/>
      <c r="C91" s="98"/>
      <c r="D91" s="109" t="s">
        <v>1319</v>
      </c>
      <c r="E91" s="98"/>
      <c r="F91" s="98"/>
      <c r="G91" s="98"/>
      <c r="H91" s="98"/>
      <c r="I91" s="98"/>
      <c r="J91" s="98"/>
      <c r="K91" s="98"/>
      <c r="L91" s="98"/>
      <c r="M91" s="98"/>
      <c r="N91" s="272">
        <f>N136</f>
        <v>1067.98</v>
      </c>
      <c r="O91" s="273"/>
      <c r="P91" s="273"/>
      <c r="Q91" s="273"/>
      <c r="R91" s="134"/>
    </row>
    <row r="92" spans="2:65" s="1" customFormat="1" ht="21.75" customHeight="1"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6"/>
    </row>
    <row r="93" spans="2:65" s="1" customFormat="1" ht="29.25" customHeight="1">
      <c r="B93" s="34"/>
      <c r="C93" s="128" t="s">
        <v>158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24">
        <f>ROUND(N94+N95+N96+N97+N98+N99,2)</f>
        <v>0</v>
      </c>
      <c r="O93" s="302"/>
      <c r="P93" s="302"/>
      <c r="Q93" s="302"/>
      <c r="R93" s="36"/>
      <c r="T93" s="135"/>
      <c r="U93" s="136" t="s">
        <v>39</v>
      </c>
    </row>
    <row r="94" spans="2:65" s="1" customFormat="1" ht="18" customHeight="1">
      <c r="B94" s="137"/>
      <c r="C94" s="138"/>
      <c r="D94" s="281" t="s">
        <v>159</v>
      </c>
      <c r="E94" s="303"/>
      <c r="F94" s="303"/>
      <c r="G94" s="303"/>
      <c r="H94" s="303"/>
      <c r="I94" s="138"/>
      <c r="J94" s="138"/>
      <c r="K94" s="138"/>
      <c r="L94" s="138"/>
      <c r="M94" s="138"/>
      <c r="N94" s="283">
        <f>ROUND(N88*T94,2)</f>
        <v>0</v>
      </c>
      <c r="O94" s="304"/>
      <c r="P94" s="304"/>
      <c r="Q94" s="304"/>
      <c r="R94" s="140"/>
      <c r="S94" s="138"/>
      <c r="T94" s="141"/>
      <c r="U94" s="142" t="s">
        <v>42</v>
      </c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4" t="s">
        <v>160</v>
      </c>
      <c r="AZ94" s="143"/>
      <c r="BA94" s="143"/>
      <c r="BB94" s="143"/>
      <c r="BC94" s="143"/>
      <c r="BD94" s="143"/>
      <c r="BE94" s="145">
        <f t="shared" ref="BE94:BE99" si="0">IF(U94="základná",N94,0)</f>
        <v>0</v>
      </c>
      <c r="BF94" s="145">
        <f t="shared" ref="BF94:BF99" si="1">IF(U94="znížená",N94,0)</f>
        <v>0</v>
      </c>
      <c r="BG94" s="145">
        <f t="shared" ref="BG94:BG99" si="2">IF(U94="zákl. prenesená",N94,0)</f>
        <v>0</v>
      </c>
      <c r="BH94" s="145">
        <f t="shared" ref="BH94:BH99" si="3">IF(U94="zníž. prenesená",N94,0)</f>
        <v>0</v>
      </c>
      <c r="BI94" s="145">
        <f t="shared" ref="BI94:BI99" si="4">IF(U94="nulová",N94,0)</f>
        <v>0</v>
      </c>
      <c r="BJ94" s="144" t="s">
        <v>86</v>
      </c>
      <c r="BK94" s="143"/>
      <c r="BL94" s="143"/>
      <c r="BM94" s="143"/>
    </row>
    <row r="95" spans="2:65" s="1" customFormat="1" ht="18" customHeight="1">
      <c r="B95" s="137"/>
      <c r="C95" s="138"/>
      <c r="D95" s="281" t="s">
        <v>627</v>
      </c>
      <c r="E95" s="303"/>
      <c r="F95" s="303"/>
      <c r="G95" s="303"/>
      <c r="H95" s="303"/>
      <c r="I95" s="138"/>
      <c r="J95" s="138"/>
      <c r="K95" s="138"/>
      <c r="L95" s="138"/>
      <c r="M95" s="138"/>
      <c r="N95" s="283">
        <f>ROUND(N88*T95,2)</f>
        <v>0</v>
      </c>
      <c r="O95" s="304"/>
      <c r="P95" s="304"/>
      <c r="Q95" s="304"/>
      <c r="R95" s="140"/>
      <c r="S95" s="138"/>
      <c r="T95" s="141"/>
      <c r="U95" s="142" t="s">
        <v>42</v>
      </c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4" t="s">
        <v>160</v>
      </c>
      <c r="AZ95" s="143"/>
      <c r="BA95" s="143"/>
      <c r="BB95" s="143"/>
      <c r="BC95" s="143"/>
      <c r="BD95" s="143"/>
      <c r="BE95" s="145">
        <f t="shared" si="0"/>
        <v>0</v>
      </c>
      <c r="BF95" s="145">
        <f t="shared" si="1"/>
        <v>0</v>
      </c>
      <c r="BG95" s="145">
        <f t="shared" si="2"/>
        <v>0</v>
      </c>
      <c r="BH95" s="145">
        <f t="shared" si="3"/>
        <v>0</v>
      </c>
      <c r="BI95" s="145">
        <f t="shared" si="4"/>
        <v>0</v>
      </c>
      <c r="BJ95" s="144" t="s">
        <v>86</v>
      </c>
      <c r="BK95" s="143"/>
      <c r="BL95" s="143"/>
      <c r="BM95" s="143"/>
    </row>
    <row r="96" spans="2:65" s="1" customFormat="1" ht="18" customHeight="1">
      <c r="B96" s="137"/>
      <c r="C96" s="138"/>
      <c r="D96" s="281" t="s">
        <v>162</v>
      </c>
      <c r="E96" s="303"/>
      <c r="F96" s="303"/>
      <c r="G96" s="303"/>
      <c r="H96" s="303"/>
      <c r="I96" s="138"/>
      <c r="J96" s="138"/>
      <c r="K96" s="138"/>
      <c r="L96" s="138"/>
      <c r="M96" s="138"/>
      <c r="N96" s="283">
        <f>ROUND(N88*T96,2)</f>
        <v>0</v>
      </c>
      <c r="O96" s="304"/>
      <c r="P96" s="304"/>
      <c r="Q96" s="304"/>
      <c r="R96" s="140"/>
      <c r="S96" s="138"/>
      <c r="T96" s="141"/>
      <c r="U96" s="142" t="s">
        <v>42</v>
      </c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4" t="s">
        <v>160</v>
      </c>
      <c r="AZ96" s="143"/>
      <c r="BA96" s="143"/>
      <c r="BB96" s="143"/>
      <c r="BC96" s="143"/>
      <c r="BD96" s="143"/>
      <c r="BE96" s="145">
        <f t="shared" si="0"/>
        <v>0</v>
      </c>
      <c r="BF96" s="145">
        <f t="shared" si="1"/>
        <v>0</v>
      </c>
      <c r="BG96" s="145">
        <f t="shared" si="2"/>
        <v>0</v>
      </c>
      <c r="BH96" s="145">
        <f t="shared" si="3"/>
        <v>0</v>
      </c>
      <c r="BI96" s="145">
        <f t="shared" si="4"/>
        <v>0</v>
      </c>
      <c r="BJ96" s="144" t="s">
        <v>86</v>
      </c>
      <c r="BK96" s="143"/>
      <c r="BL96" s="143"/>
      <c r="BM96" s="143"/>
    </row>
    <row r="97" spans="2:65" s="1" customFormat="1" ht="18" customHeight="1">
      <c r="B97" s="137"/>
      <c r="C97" s="138"/>
      <c r="D97" s="281" t="s">
        <v>163</v>
      </c>
      <c r="E97" s="303"/>
      <c r="F97" s="303"/>
      <c r="G97" s="303"/>
      <c r="H97" s="303"/>
      <c r="I97" s="138"/>
      <c r="J97" s="138"/>
      <c r="K97" s="138"/>
      <c r="L97" s="138"/>
      <c r="M97" s="138"/>
      <c r="N97" s="283">
        <f>ROUND(N88*T97,2)</f>
        <v>0</v>
      </c>
      <c r="O97" s="304"/>
      <c r="P97" s="304"/>
      <c r="Q97" s="304"/>
      <c r="R97" s="140"/>
      <c r="S97" s="138"/>
      <c r="T97" s="141"/>
      <c r="U97" s="142" t="s">
        <v>42</v>
      </c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4" t="s">
        <v>160</v>
      </c>
      <c r="AZ97" s="143"/>
      <c r="BA97" s="143"/>
      <c r="BB97" s="143"/>
      <c r="BC97" s="143"/>
      <c r="BD97" s="143"/>
      <c r="BE97" s="145">
        <f t="shared" si="0"/>
        <v>0</v>
      </c>
      <c r="BF97" s="145">
        <f t="shared" si="1"/>
        <v>0</v>
      </c>
      <c r="BG97" s="145">
        <f t="shared" si="2"/>
        <v>0</v>
      </c>
      <c r="BH97" s="145">
        <f t="shared" si="3"/>
        <v>0</v>
      </c>
      <c r="BI97" s="145">
        <f t="shared" si="4"/>
        <v>0</v>
      </c>
      <c r="BJ97" s="144" t="s">
        <v>86</v>
      </c>
      <c r="BK97" s="143"/>
      <c r="BL97" s="143"/>
      <c r="BM97" s="143"/>
    </row>
    <row r="98" spans="2:65" s="1" customFormat="1" ht="18" customHeight="1">
      <c r="B98" s="137"/>
      <c r="C98" s="138"/>
      <c r="D98" s="281" t="s">
        <v>628</v>
      </c>
      <c r="E98" s="303"/>
      <c r="F98" s="303"/>
      <c r="G98" s="303"/>
      <c r="H98" s="303"/>
      <c r="I98" s="138"/>
      <c r="J98" s="138"/>
      <c r="K98" s="138"/>
      <c r="L98" s="138"/>
      <c r="M98" s="138"/>
      <c r="N98" s="283">
        <f>ROUND(N88*T98,2)</f>
        <v>0</v>
      </c>
      <c r="O98" s="304"/>
      <c r="P98" s="304"/>
      <c r="Q98" s="304"/>
      <c r="R98" s="140"/>
      <c r="S98" s="138"/>
      <c r="T98" s="141"/>
      <c r="U98" s="142" t="s">
        <v>42</v>
      </c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4" t="s">
        <v>160</v>
      </c>
      <c r="AZ98" s="143"/>
      <c r="BA98" s="143"/>
      <c r="BB98" s="143"/>
      <c r="BC98" s="143"/>
      <c r="BD98" s="143"/>
      <c r="BE98" s="145">
        <f t="shared" si="0"/>
        <v>0</v>
      </c>
      <c r="BF98" s="145">
        <f t="shared" si="1"/>
        <v>0</v>
      </c>
      <c r="BG98" s="145">
        <f t="shared" si="2"/>
        <v>0</v>
      </c>
      <c r="BH98" s="145">
        <f t="shared" si="3"/>
        <v>0</v>
      </c>
      <c r="BI98" s="145">
        <f t="shared" si="4"/>
        <v>0</v>
      </c>
      <c r="BJ98" s="144" t="s">
        <v>86</v>
      </c>
      <c r="BK98" s="143"/>
      <c r="BL98" s="143"/>
      <c r="BM98" s="143"/>
    </row>
    <row r="99" spans="2:65" s="1" customFormat="1" ht="18" customHeight="1">
      <c r="B99" s="137"/>
      <c r="C99" s="138"/>
      <c r="D99" s="139" t="s">
        <v>165</v>
      </c>
      <c r="E99" s="138"/>
      <c r="F99" s="138"/>
      <c r="G99" s="138"/>
      <c r="H99" s="138"/>
      <c r="I99" s="138"/>
      <c r="J99" s="138"/>
      <c r="K99" s="138"/>
      <c r="L99" s="138"/>
      <c r="M99" s="138"/>
      <c r="N99" s="283">
        <f>ROUND(N88*T99,2)</f>
        <v>0</v>
      </c>
      <c r="O99" s="304"/>
      <c r="P99" s="304"/>
      <c r="Q99" s="304"/>
      <c r="R99" s="140"/>
      <c r="S99" s="138"/>
      <c r="T99" s="146"/>
      <c r="U99" s="147" t="s">
        <v>42</v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4" t="s">
        <v>166</v>
      </c>
      <c r="AZ99" s="143"/>
      <c r="BA99" s="143"/>
      <c r="BB99" s="143"/>
      <c r="BC99" s="143"/>
      <c r="BD99" s="143"/>
      <c r="BE99" s="145">
        <f t="shared" si="0"/>
        <v>0</v>
      </c>
      <c r="BF99" s="145">
        <f t="shared" si="1"/>
        <v>0</v>
      </c>
      <c r="BG99" s="145">
        <f t="shared" si="2"/>
        <v>0</v>
      </c>
      <c r="BH99" s="145">
        <f t="shared" si="3"/>
        <v>0</v>
      </c>
      <c r="BI99" s="145">
        <f t="shared" si="4"/>
        <v>0</v>
      </c>
      <c r="BJ99" s="144" t="s">
        <v>86</v>
      </c>
      <c r="BK99" s="143"/>
      <c r="BL99" s="143"/>
      <c r="BM99" s="143"/>
    </row>
    <row r="100" spans="2:65" s="1" customFormat="1"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6"/>
    </row>
    <row r="101" spans="2:65" s="1" customFormat="1" ht="29.25" customHeight="1">
      <c r="B101" s="34"/>
      <c r="C101" s="119" t="s">
        <v>132</v>
      </c>
      <c r="D101" s="120"/>
      <c r="E101" s="120"/>
      <c r="F101" s="120"/>
      <c r="G101" s="120"/>
      <c r="H101" s="120"/>
      <c r="I101" s="120"/>
      <c r="J101" s="120"/>
      <c r="K101" s="120"/>
      <c r="L101" s="278">
        <f>ROUND(SUM(N88+N93),2)</f>
        <v>1874.15</v>
      </c>
      <c r="M101" s="278"/>
      <c r="N101" s="278"/>
      <c r="O101" s="278"/>
      <c r="P101" s="278"/>
      <c r="Q101" s="278"/>
      <c r="R101" s="36"/>
    </row>
    <row r="102" spans="2:65" s="1" customFormat="1" ht="6.9" customHeight="1"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60"/>
    </row>
    <row r="106" spans="2:65" s="1" customFormat="1" ht="6.9" customHeight="1"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3"/>
    </row>
    <row r="107" spans="2:65" s="1" customFormat="1" ht="36.9" customHeight="1">
      <c r="B107" s="34"/>
      <c r="C107" s="237" t="s">
        <v>167</v>
      </c>
      <c r="D107" s="288"/>
      <c r="E107" s="288"/>
      <c r="F107" s="288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  <c r="R107" s="36"/>
    </row>
    <row r="108" spans="2:65" s="1" customFormat="1" ht="6.9" customHeight="1"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6"/>
    </row>
    <row r="109" spans="2:65" s="1" customFormat="1" ht="30" customHeight="1">
      <c r="B109" s="34"/>
      <c r="C109" s="30" t="s">
        <v>18</v>
      </c>
      <c r="D109" s="35"/>
      <c r="E109" s="35"/>
      <c r="F109" s="286" t="str">
        <f>F6</f>
        <v>Novostavba materskej školy na parcele č.370/12, Púchov</v>
      </c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35"/>
      <c r="R109" s="36"/>
    </row>
    <row r="110" spans="2:65" s="1" customFormat="1" ht="36.9" customHeight="1">
      <c r="B110" s="34"/>
      <c r="C110" s="68" t="s">
        <v>139</v>
      </c>
      <c r="D110" s="35"/>
      <c r="E110" s="35"/>
      <c r="F110" s="257" t="str">
        <f>F7</f>
        <v>03 - SO 03 - NN prípojka</v>
      </c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35"/>
      <c r="R110" s="36"/>
    </row>
    <row r="111" spans="2:65" s="1" customFormat="1" ht="6.9" customHeight="1"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6"/>
    </row>
    <row r="112" spans="2:65" s="1" customFormat="1" ht="18" customHeight="1">
      <c r="B112" s="34"/>
      <c r="C112" s="30" t="s">
        <v>22</v>
      </c>
      <c r="D112" s="35"/>
      <c r="E112" s="35"/>
      <c r="F112" s="28" t="str">
        <f>F9</f>
        <v xml:space="preserve"> </v>
      </c>
      <c r="G112" s="35"/>
      <c r="H112" s="35"/>
      <c r="I112" s="35"/>
      <c r="J112" s="35"/>
      <c r="K112" s="30" t="s">
        <v>24</v>
      </c>
      <c r="L112" s="35"/>
      <c r="M112" s="290">
        <f>IF(O9="","",O9)</f>
        <v>43097</v>
      </c>
      <c r="N112" s="290"/>
      <c r="O112" s="290"/>
      <c r="P112" s="290"/>
      <c r="Q112" s="35"/>
      <c r="R112" s="36"/>
    </row>
    <row r="113" spans="2:65" s="1" customFormat="1" ht="6.9" customHeight="1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1" customFormat="1" ht="13.2">
      <c r="B114" s="34"/>
      <c r="C114" s="30" t="s">
        <v>25</v>
      </c>
      <c r="D114" s="35"/>
      <c r="E114" s="35"/>
      <c r="F114" s="28" t="str">
        <f>E12</f>
        <v>RKC Žilinská diecéza</v>
      </c>
      <c r="G114" s="35"/>
      <c r="H114" s="35"/>
      <c r="I114" s="35"/>
      <c r="J114" s="35"/>
      <c r="K114" s="30" t="s">
        <v>31</v>
      </c>
      <c r="L114" s="35"/>
      <c r="M114" s="241" t="str">
        <f>E18</f>
        <v>Ing. arch. Ľubomír Zaymus</v>
      </c>
      <c r="N114" s="241"/>
      <c r="O114" s="241"/>
      <c r="P114" s="241"/>
      <c r="Q114" s="241"/>
      <c r="R114" s="36"/>
    </row>
    <row r="115" spans="2:65" s="1" customFormat="1" ht="14.4" customHeight="1">
      <c r="B115" s="34"/>
      <c r="C115" s="30" t="s">
        <v>29</v>
      </c>
      <c r="D115" s="35"/>
      <c r="E115" s="35"/>
      <c r="F115" s="28" t="str">
        <f>IF(E15="","",E15)</f>
        <v>M - SILNICE SK s.r.o.</v>
      </c>
      <c r="G115" s="35"/>
      <c r="H115" s="35"/>
      <c r="I115" s="35"/>
      <c r="J115" s="35"/>
      <c r="K115" s="30" t="s">
        <v>34</v>
      </c>
      <c r="L115" s="35"/>
      <c r="M115" s="241" t="str">
        <f>E21</f>
        <v xml:space="preserve"> </v>
      </c>
      <c r="N115" s="241"/>
      <c r="O115" s="241"/>
      <c r="P115" s="241"/>
      <c r="Q115" s="241"/>
      <c r="R115" s="36"/>
    </row>
    <row r="116" spans="2:65" s="1" customFormat="1" ht="10.35" customHeight="1"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6"/>
    </row>
    <row r="117" spans="2:65" s="9" customFormat="1" ht="29.25" customHeight="1">
      <c r="B117" s="148"/>
      <c r="C117" s="149" t="s">
        <v>168</v>
      </c>
      <c r="D117" s="150" t="s">
        <v>169</v>
      </c>
      <c r="E117" s="150" t="s">
        <v>57</v>
      </c>
      <c r="F117" s="305" t="s">
        <v>170</v>
      </c>
      <c r="G117" s="305"/>
      <c r="H117" s="305"/>
      <c r="I117" s="305"/>
      <c r="J117" s="150" t="s">
        <v>171</v>
      </c>
      <c r="K117" s="150" t="s">
        <v>172</v>
      </c>
      <c r="L117" s="306" t="s">
        <v>173</v>
      </c>
      <c r="M117" s="306"/>
      <c r="N117" s="305" t="s">
        <v>146</v>
      </c>
      <c r="O117" s="305"/>
      <c r="P117" s="305"/>
      <c r="Q117" s="307"/>
      <c r="R117" s="151"/>
      <c r="T117" s="75" t="s">
        <v>174</v>
      </c>
      <c r="U117" s="76" t="s">
        <v>39</v>
      </c>
      <c r="V117" s="76" t="s">
        <v>175</v>
      </c>
      <c r="W117" s="76" t="s">
        <v>176</v>
      </c>
      <c r="X117" s="76" t="s">
        <v>177</v>
      </c>
      <c r="Y117" s="76" t="s">
        <v>178</v>
      </c>
      <c r="Z117" s="76" t="s">
        <v>179</v>
      </c>
      <c r="AA117" s="77" t="s">
        <v>180</v>
      </c>
    </row>
    <row r="118" spans="2:65" s="1" customFormat="1" ht="29.25" customHeight="1">
      <c r="B118" s="34"/>
      <c r="C118" s="79" t="s">
        <v>143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21">
        <f>BK118</f>
        <v>1874.15</v>
      </c>
      <c r="O118" s="322"/>
      <c r="P118" s="322"/>
      <c r="Q118" s="322"/>
      <c r="R118" s="36"/>
      <c r="T118" s="78"/>
      <c r="U118" s="50"/>
      <c r="V118" s="50"/>
      <c r="W118" s="152">
        <f>W119+W147</f>
        <v>0</v>
      </c>
      <c r="X118" s="50"/>
      <c r="Y118" s="152">
        <f>Y119+Y147</f>
        <v>2.3E-2</v>
      </c>
      <c r="Z118" s="50"/>
      <c r="AA118" s="153">
        <f>AA119+AA147</f>
        <v>0</v>
      </c>
      <c r="AT118" s="18" t="s">
        <v>74</v>
      </c>
      <c r="AU118" s="18" t="s">
        <v>148</v>
      </c>
      <c r="BK118" s="154">
        <f>BK119+BK147</f>
        <v>1874.15</v>
      </c>
    </row>
    <row r="119" spans="2:65" s="10" customFormat="1" ht="37.35" customHeight="1">
      <c r="B119" s="155"/>
      <c r="C119" s="156"/>
      <c r="D119" s="157" t="s">
        <v>1145</v>
      </c>
      <c r="E119" s="157"/>
      <c r="F119" s="157"/>
      <c r="G119" s="157"/>
      <c r="H119" s="157"/>
      <c r="I119" s="157"/>
      <c r="J119" s="157"/>
      <c r="K119" s="157"/>
      <c r="L119" s="157"/>
      <c r="M119" s="157"/>
      <c r="N119" s="323">
        <f>BK119</f>
        <v>1874.15</v>
      </c>
      <c r="O119" s="300"/>
      <c r="P119" s="300"/>
      <c r="Q119" s="300"/>
      <c r="R119" s="158"/>
      <c r="T119" s="159"/>
      <c r="U119" s="156"/>
      <c r="V119" s="156"/>
      <c r="W119" s="160">
        <f>W120+W136</f>
        <v>0</v>
      </c>
      <c r="X119" s="156"/>
      <c r="Y119" s="160">
        <f>Y120+Y136</f>
        <v>2.3E-2</v>
      </c>
      <c r="Z119" s="156"/>
      <c r="AA119" s="161">
        <f>AA120+AA136</f>
        <v>0</v>
      </c>
      <c r="AR119" s="162" t="s">
        <v>90</v>
      </c>
      <c r="AT119" s="163" t="s">
        <v>74</v>
      </c>
      <c r="AU119" s="163" t="s">
        <v>75</v>
      </c>
      <c r="AY119" s="162" t="s">
        <v>181</v>
      </c>
      <c r="BK119" s="164">
        <f>BK120+BK136</f>
        <v>1874.15</v>
      </c>
    </row>
    <row r="120" spans="2:65" s="10" customFormat="1" ht="20.100000000000001" customHeight="1">
      <c r="B120" s="155"/>
      <c r="C120" s="156"/>
      <c r="D120" s="165" t="s">
        <v>934</v>
      </c>
      <c r="E120" s="165"/>
      <c r="F120" s="165"/>
      <c r="G120" s="165"/>
      <c r="H120" s="165"/>
      <c r="I120" s="165"/>
      <c r="J120" s="165"/>
      <c r="K120" s="165"/>
      <c r="L120" s="165"/>
      <c r="M120" s="165"/>
      <c r="N120" s="318">
        <f>BK120</f>
        <v>806.17000000000019</v>
      </c>
      <c r="O120" s="319"/>
      <c r="P120" s="319"/>
      <c r="Q120" s="319"/>
      <c r="R120" s="158"/>
      <c r="T120" s="159"/>
      <c r="U120" s="156"/>
      <c r="V120" s="156"/>
      <c r="W120" s="160">
        <f>SUM(W121:W135)</f>
        <v>0</v>
      </c>
      <c r="X120" s="156"/>
      <c r="Y120" s="160">
        <f>SUM(Y121:Y135)</f>
        <v>2.3E-2</v>
      </c>
      <c r="Z120" s="156"/>
      <c r="AA120" s="161">
        <f>SUM(AA121:AA135)</f>
        <v>0</v>
      </c>
      <c r="AR120" s="162" t="s">
        <v>90</v>
      </c>
      <c r="AT120" s="163" t="s">
        <v>74</v>
      </c>
      <c r="AU120" s="163" t="s">
        <v>82</v>
      </c>
      <c r="AY120" s="162" t="s">
        <v>181</v>
      </c>
      <c r="BK120" s="164">
        <f>SUM(BK121:BK135)</f>
        <v>806.17000000000019</v>
      </c>
    </row>
    <row r="121" spans="2:65" s="1" customFormat="1" ht="31.5" customHeight="1">
      <c r="B121" s="137"/>
      <c r="C121" s="166" t="s">
        <v>82</v>
      </c>
      <c r="D121" s="166" t="s">
        <v>182</v>
      </c>
      <c r="E121" s="167" t="s">
        <v>1320</v>
      </c>
      <c r="F121" s="308" t="s">
        <v>1321</v>
      </c>
      <c r="G121" s="308"/>
      <c r="H121" s="308"/>
      <c r="I121" s="308"/>
      <c r="J121" s="168" t="s">
        <v>345</v>
      </c>
      <c r="K121" s="169">
        <v>8</v>
      </c>
      <c r="L121" s="309">
        <v>2.1800000000000002</v>
      </c>
      <c r="M121" s="309"/>
      <c r="N121" s="310">
        <f t="shared" ref="N121:N135" si="5">ROUND(L121*K121,2)</f>
        <v>17.440000000000001</v>
      </c>
      <c r="O121" s="310"/>
      <c r="P121" s="310"/>
      <c r="Q121" s="310"/>
      <c r="R121" s="140"/>
      <c r="T121" s="170" t="s">
        <v>5</v>
      </c>
      <c r="U121" s="43" t="s">
        <v>42</v>
      </c>
      <c r="V121" s="35"/>
      <c r="W121" s="171">
        <f t="shared" ref="W121:W135" si="6">V121*K121</f>
        <v>0</v>
      </c>
      <c r="X121" s="171">
        <v>0</v>
      </c>
      <c r="Y121" s="171">
        <f t="shared" ref="Y121:Y135" si="7">X121*K121</f>
        <v>0</v>
      </c>
      <c r="Z121" s="171">
        <v>0</v>
      </c>
      <c r="AA121" s="172">
        <f t="shared" ref="AA121:AA135" si="8">Z121*K121</f>
        <v>0</v>
      </c>
      <c r="AR121" s="18" t="s">
        <v>363</v>
      </c>
      <c r="AT121" s="18" t="s">
        <v>182</v>
      </c>
      <c r="AU121" s="18" t="s">
        <v>86</v>
      </c>
      <c r="AY121" s="18" t="s">
        <v>181</v>
      </c>
      <c r="BE121" s="113">
        <f t="shared" ref="BE121:BE135" si="9">IF(U121="základná",N121,0)</f>
        <v>0</v>
      </c>
      <c r="BF121" s="113">
        <f t="shared" ref="BF121:BF135" si="10">IF(U121="znížená",N121,0)</f>
        <v>17.440000000000001</v>
      </c>
      <c r="BG121" s="113">
        <f t="shared" ref="BG121:BG135" si="11">IF(U121="zákl. prenesená",N121,0)</f>
        <v>0</v>
      </c>
      <c r="BH121" s="113">
        <f t="shared" ref="BH121:BH135" si="12">IF(U121="zníž. prenesená",N121,0)</f>
        <v>0</v>
      </c>
      <c r="BI121" s="113">
        <f t="shared" ref="BI121:BI135" si="13">IF(U121="nulová",N121,0)</f>
        <v>0</v>
      </c>
      <c r="BJ121" s="18" t="s">
        <v>86</v>
      </c>
      <c r="BK121" s="113">
        <f t="shared" ref="BK121:BK135" si="14">ROUND(L121*K121,2)</f>
        <v>17.440000000000001</v>
      </c>
      <c r="BL121" s="18" t="s">
        <v>363</v>
      </c>
      <c r="BM121" s="18" t="s">
        <v>86</v>
      </c>
    </row>
    <row r="122" spans="2:65" s="1" customFormat="1" ht="22.5" customHeight="1">
      <c r="B122" s="137"/>
      <c r="C122" s="173" t="s">
        <v>86</v>
      </c>
      <c r="D122" s="173" t="s">
        <v>356</v>
      </c>
      <c r="E122" s="174" t="s">
        <v>1322</v>
      </c>
      <c r="F122" s="311" t="s">
        <v>1323</v>
      </c>
      <c r="G122" s="311"/>
      <c r="H122" s="311"/>
      <c r="I122" s="311"/>
      <c r="J122" s="175" t="s">
        <v>345</v>
      </c>
      <c r="K122" s="176">
        <v>8</v>
      </c>
      <c r="L122" s="312">
        <v>0.4</v>
      </c>
      <c r="M122" s="312"/>
      <c r="N122" s="313">
        <f t="shared" si="5"/>
        <v>3.2</v>
      </c>
      <c r="O122" s="310"/>
      <c r="P122" s="310"/>
      <c r="Q122" s="310"/>
      <c r="R122" s="140"/>
      <c r="T122" s="170" t="s">
        <v>5</v>
      </c>
      <c r="U122" s="43" t="s">
        <v>42</v>
      </c>
      <c r="V122" s="35"/>
      <c r="W122" s="171">
        <f t="shared" si="6"/>
        <v>0</v>
      </c>
      <c r="X122" s="171">
        <v>0</v>
      </c>
      <c r="Y122" s="171">
        <f t="shared" si="7"/>
        <v>0</v>
      </c>
      <c r="Z122" s="171">
        <v>0</v>
      </c>
      <c r="AA122" s="172">
        <f t="shared" si="8"/>
        <v>0</v>
      </c>
      <c r="AR122" s="18" t="s">
        <v>940</v>
      </c>
      <c r="AT122" s="18" t="s">
        <v>356</v>
      </c>
      <c r="AU122" s="18" t="s">
        <v>86</v>
      </c>
      <c r="AY122" s="18" t="s">
        <v>181</v>
      </c>
      <c r="BE122" s="113">
        <f t="shared" si="9"/>
        <v>0</v>
      </c>
      <c r="BF122" s="113">
        <f t="shared" si="10"/>
        <v>3.2</v>
      </c>
      <c r="BG122" s="113">
        <f t="shared" si="11"/>
        <v>0</v>
      </c>
      <c r="BH122" s="113">
        <f t="shared" si="12"/>
        <v>0</v>
      </c>
      <c r="BI122" s="113">
        <f t="shared" si="13"/>
        <v>0</v>
      </c>
      <c r="BJ122" s="18" t="s">
        <v>86</v>
      </c>
      <c r="BK122" s="113">
        <f t="shared" si="14"/>
        <v>3.2</v>
      </c>
      <c r="BL122" s="18" t="s">
        <v>363</v>
      </c>
      <c r="BM122" s="18" t="s">
        <v>93</v>
      </c>
    </row>
    <row r="123" spans="2:65" s="1" customFormat="1" ht="31.5" customHeight="1">
      <c r="B123" s="137"/>
      <c r="C123" s="166" t="s">
        <v>90</v>
      </c>
      <c r="D123" s="166" t="s">
        <v>182</v>
      </c>
      <c r="E123" s="167" t="s">
        <v>1324</v>
      </c>
      <c r="F123" s="308" t="s">
        <v>1325</v>
      </c>
      <c r="G123" s="308"/>
      <c r="H123" s="308"/>
      <c r="I123" s="308"/>
      <c r="J123" s="168" t="s">
        <v>345</v>
      </c>
      <c r="K123" s="169">
        <v>16</v>
      </c>
      <c r="L123" s="309">
        <v>2.83</v>
      </c>
      <c r="M123" s="309"/>
      <c r="N123" s="310">
        <f t="shared" si="5"/>
        <v>45.28</v>
      </c>
      <c r="O123" s="310"/>
      <c r="P123" s="310"/>
      <c r="Q123" s="310"/>
      <c r="R123" s="140"/>
      <c r="T123" s="170" t="s">
        <v>5</v>
      </c>
      <c r="U123" s="43" t="s">
        <v>42</v>
      </c>
      <c r="V123" s="35"/>
      <c r="W123" s="171">
        <f t="shared" si="6"/>
        <v>0</v>
      </c>
      <c r="X123" s="171">
        <v>0</v>
      </c>
      <c r="Y123" s="171">
        <f t="shared" si="7"/>
        <v>0</v>
      </c>
      <c r="Z123" s="171">
        <v>0</v>
      </c>
      <c r="AA123" s="172">
        <f t="shared" si="8"/>
        <v>0</v>
      </c>
      <c r="AR123" s="18" t="s">
        <v>363</v>
      </c>
      <c r="AT123" s="18" t="s">
        <v>182</v>
      </c>
      <c r="AU123" s="18" t="s">
        <v>86</v>
      </c>
      <c r="AY123" s="18" t="s">
        <v>181</v>
      </c>
      <c r="BE123" s="113">
        <f t="shared" si="9"/>
        <v>0</v>
      </c>
      <c r="BF123" s="113">
        <f t="shared" si="10"/>
        <v>45.28</v>
      </c>
      <c r="BG123" s="113">
        <f t="shared" si="11"/>
        <v>0</v>
      </c>
      <c r="BH123" s="113">
        <f t="shared" si="12"/>
        <v>0</v>
      </c>
      <c r="BI123" s="113">
        <f t="shared" si="13"/>
        <v>0</v>
      </c>
      <c r="BJ123" s="18" t="s">
        <v>86</v>
      </c>
      <c r="BK123" s="113">
        <f t="shared" si="14"/>
        <v>45.28</v>
      </c>
      <c r="BL123" s="18" t="s">
        <v>363</v>
      </c>
      <c r="BM123" s="18" t="s">
        <v>99</v>
      </c>
    </row>
    <row r="124" spans="2:65" s="1" customFormat="1" ht="22.5" customHeight="1">
      <c r="B124" s="137"/>
      <c r="C124" s="173" t="s">
        <v>93</v>
      </c>
      <c r="D124" s="173" t="s">
        <v>356</v>
      </c>
      <c r="E124" s="174" t="s">
        <v>1326</v>
      </c>
      <c r="F124" s="311" t="s">
        <v>1327</v>
      </c>
      <c r="G124" s="311"/>
      <c r="H124" s="311"/>
      <c r="I124" s="311"/>
      <c r="J124" s="175" t="s">
        <v>345</v>
      </c>
      <c r="K124" s="176">
        <v>16</v>
      </c>
      <c r="L124" s="312">
        <v>1.48</v>
      </c>
      <c r="M124" s="312"/>
      <c r="N124" s="313">
        <f t="shared" si="5"/>
        <v>23.68</v>
      </c>
      <c r="O124" s="310"/>
      <c r="P124" s="310"/>
      <c r="Q124" s="310"/>
      <c r="R124" s="140"/>
      <c r="T124" s="170" t="s">
        <v>5</v>
      </c>
      <c r="U124" s="43" t="s">
        <v>42</v>
      </c>
      <c r="V124" s="35"/>
      <c r="W124" s="171">
        <f t="shared" si="6"/>
        <v>0</v>
      </c>
      <c r="X124" s="171">
        <v>0</v>
      </c>
      <c r="Y124" s="171">
        <f t="shared" si="7"/>
        <v>0</v>
      </c>
      <c r="Z124" s="171">
        <v>0</v>
      </c>
      <c r="AA124" s="172">
        <f t="shared" si="8"/>
        <v>0</v>
      </c>
      <c r="AR124" s="18" t="s">
        <v>940</v>
      </c>
      <c r="AT124" s="18" t="s">
        <v>356</v>
      </c>
      <c r="AU124" s="18" t="s">
        <v>86</v>
      </c>
      <c r="AY124" s="18" t="s">
        <v>181</v>
      </c>
      <c r="BE124" s="113">
        <f t="shared" si="9"/>
        <v>0</v>
      </c>
      <c r="BF124" s="113">
        <f t="shared" si="10"/>
        <v>23.68</v>
      </c>
      <c r="BG124" s="113">
        <f t="shared" si="11"/>
        <v>0</v>
      </c>
      <c r="BH124" s="113">
        <f t="shared" si="12"/>
        <v>0</v>
      </c>
      <c r="BI124" s="113">
        <f t="shared" si="13"/>
        <v>0</v>
      </c>
      <c r="BJ124" s="18" t="s">
        <v>86</v>
      </c>
      <c r="BK124" s="113">
        <f t="shared" si="14"/>
        <v>23.68</v>
      </c>
      <c r="BL124" s="18" t="s">
        <v>363</v>
      </c>
      <c r="BM124" s="18" t="s">
        <v>198</v>
      </c>
    </row>
    <row r="125" spans="2:65" s="1" customFormat="1" ht="31.5" customHeight="1">
      <c r="B125" s="137"/>
      <c r="C125" s="166" t="s">
        <v>96</v>
      </c>
      <c r="D125" s="166" t="s">
        <v>182</v>
      </c>
      <c r="E125" s="167" t="s">
        <v>1328</v>
      </c>
      <c r="F125" s="308" t="s">
        <v>1329</v>
      </c>
      <c r="G125" s="308"/>
      <c r="H125" s="308"/>
      <c r="I125" s="308"/>
      <c r="J125" s="168" t="s">
        <v>345</v>
      </c>
      <c r="K125" s="169">
        <v>12</v>
      </c>
      <c r="L125" s="309">
        <v>0.72</v>
      </c>
      <c r="M125" s="309"/>
      <c r="N125" s="310">
        <f t="shared" si="5"/>
        <v>8.64</v>
      </c>
      <c r="O125" s="310"/>
      <c r="P125" s="310"/>
      <c r="Q125" s="310"/>
      <c r="R125" s="140"/>
      <c r="T125" s="170" t="s">
        <v>5</v>
      </c>
      <c r="U125" s="43" t="s">
        <v>42</v>
      </c>
      <c r="V125" s="35"/>
      <c r="W125" s="171">
        <f t="shared" si="6"/>
        <v>0</v>
      </c>
      <c r="X125" s="171">
        <v>0</v>
      </c>
      <c r="Y125" s="171">
        <f t="shared" si="7"/>
        <v>0</v>
      </c>
      <c r="Z125" s="171">
        <v>0</v>
      </c>
      <c r="AA125" s="172">
        <f t="shared" si="8"/>
        <v>0</v>
      </c>
      <c r="AR125" s="18" t="s">
        <v>363</v>
      </c>
      <c r="AT125" s="18" t="s">
        <v>182</v>
      </c>
      <c r="AU125" s="18" t="s">
        <v>86</v>
      </c>
      <c r="AY125" s="18" t="s">
        <v>181</v>
      </c>
      <c r="BE125" s="113">
        <f t="shared" si="9"/>
        <v>0</v>
      </c>
      <c r="BF125" s="113">
        <f t="shared" si="10"/>
        <v>8.64</v>
      </c>
      <c r="BG125" s="113">
        <f t="shared" si="11"/>
        <v>0</v>
      </c>
      <c r="BH125" s="113">
        <f t="shared" si="12"/>
        <v>0</v>
      </c>
      <c r="BI125" s="113">
        <f t="shared" si="13"/>
        <v>0</v>
      </c>
      <c r="BJ125" s="18" t="s">
        <v>86</v>
      </c>
      <c r="BK125" s="113">
        <f t="shared" si="14"/>
        <v>8.64</v>
      </c>
      <c r="BL125" s="18" t="s">
        <v>363</v>
      </c>
      <c r="BM125" s="18" t="s">
        <v>204</v>
      </c>
    </row>
    <row r="126" spans="2:65" s="1" customFormat="1" ht="22.5" customHeight="1">
      <c r="B126" s="137"/>
      <c r="C126" s="173" t="s">
        <v>99</v>
      </c>
      <c r="D126" s="173" t="s">
        <v>356</v>
      </c>
      <c r="E126" s="174" t="s">
        <v>1330</v>
      </c>
      <c r="F126" s="311" t="s">
        <v>1331</v>
      </c>
      <c r="G126" s="311"/>
      <c r="H126" s="311"/>
      <c r="I126" s="311"/>
      <c r="J126" s="175" t="s">
        <v>345</v>
      </c>
      <c r="K126" s="176">
        <v>3</v>
      </c>
      <c r="L126" s="312">
        <v>5</v>
      </c>
      <c r="M126" s="312"/>
      <c r="N126" s="313">
        <f t="shared" si="5"/>
        <v>15</v>
      </c>
      <c r="O126" s="310"/>
      <c r="P126" s="310"/>
      <c r="Q126" s="310"/>
      <c r="R126" s="140"/>
      <c r="T126" s="170" t="s">
        <v>5</v>
      </c>
      <c r="U126" s="43" t="s">
        <v>42</v>
      </c>
      <c r="V126" s="35"/>
      <c r="W126" s="171">
        <f t="shared" si="6"/>
        <v>0</v>
      </c>
      <c r="X126" s="171">
        <v>0</v>
      </c>
      <c r="Y126" s="171">
        <f t="shared" si="7"/>
        <v>0</v>
      </c>
      <c r="Z126" s="171">
        <v>0</v>
      </c>
      <c r="AA126" s="172">
        <f t="shared" si="8"/>
        <v>0</v>
      </c>
      <c r="AR126" s="18" t="s">
        <v>940</v>
      </c>
      <c r="AT126" s="18" t="s">
        <v>356</v>
      </c>
      <c r="AU126" s="18" t="s">
        <v>86</v>
      </c>
      <c r="AY126" s="18" t="s">
        <v>181</v>
      </c>
      <c r="BE126" s="113">
        <f t="shared" si="9"/>
        <v>0</v>
      </c>
      <c r="BF126" s="113">
        <f t="shared" si="10"/>
        <v>15</v>
      </c>
      <c r="BG126" s="113">
        <f t="shared" si="11"/>
        <v>0</v>
      </c>
      <c r="BH126" s="113">
        <f t="shared" si="12"/>
        <v>0</v>
      </c>
      <c r="BI126" s="113">
        <f t="shared" si="13"/>
        <v>0</v>
      </c>
      <c r="BJ126" s="18" t="s">
        <v>86</v>
      </c>
      <c r="BK126" s="113">
        <f t="shared" si="14"/>
        <v>15</v>
      </c>
      <c r="BL126" s="18" t="s">
        <v>363</v>
      </c>
      <c r="BM126" s="18" t="s">
        <v>211</v>
      </c>
    </row>
    <row r="127" spans="2:65" s="1" customFormat="1" ht="22.5" customHeight="1">
      <c r="B127" s="137"/>
      <c r="C127" s="173" t="s">
        <v>102</v>
      </c>
      <c r="D127" s="173" t="s">
        <v>356</v>
      </c>
      <c r="E127" s="174" t="s">
        <v>1332</v>
      </c>
      <c r="F127" s="311" t="s">
        <v>1333</v>
      </c>
      <c r="G127" s="311"/>
      <c r="H127" s="311"/>
      <c r="I127" s="311"/>
      <c r="J127" s="175" t="s">
        <v>345</v>
      </c>
      <c r="K127" s="176">
        <v>9</v>
      </c>
      <c r="L127" s="312">
        <v>4</v>
      </c>
      <c r="M127" s="312"/>
      <c r="N127" s="313">
        <f t="shared" si="5"/>
        <v>36</v>
      </c>
      <c r="O127" s="310"/>
      <c r="P127" s="310"/>
      <c r="Q127" s="310"/>
      <c r="R127" s="140"/>
      <c r="T127" s="170" t="s">
        <v>5</v>
      </c>
      <c r="U127" s="43" t="s">
        <v>42</v>
      </c>
      <c r="V127" s="35"/>
      <c r="W127" s="171">
        <f t="shared" si="6"/>
        <v>0</v>
      </c>
      <c r="X127" s="171">
        <v>0</v>
      </c>
      <c r="Y127" s="171">
        <f t="shared" si="7"/>
        <v>0</v>
      </c>
      <c r="Z127" s="171">
        <v>0</v>
      </c>
      <c r="AA127" s="172">
        <f t="shared" si="8"/>
        <v>0</v>
      </c>
      <c r="AR127" s="18" t="s">
        <v>940</v>
      </c>
      <c r="AT127" s="18" t="s">
        <v>356</v>
      </c>
      <c r="AU127" s="18" t="s">
        <v>86</v>
      </c>
      <c r="AY127" s="18" t="s">
        <v>181</v>
      </c>
      <c r="BE127" s="113">
        <f t="shared" si="9"/>
        <v>0</v>
      </c>
      <c r="BF127" s="113">
        <f t="shared" si="10"/>
        <v>36</v>
      </c>
      <c r="BG127" s="113">
        <f t="shared" si="11"/>
        <v>0</v>
      </c>
      <c r="BH127" s="113">
        <f t="shared" si="12"/>
        <v>0</v>
      </c>
      <c r="BI127" s="113">
        <f t="shared" si="13"/>
        <v>0</v>
      </c>
      <c r="BJ127" s="18" t="s">
        <v>86</v>
      </c>
      <c r="BK127" s="113">
        <f t="shared" si="14"/>
        <v>36</v>
      </c>
      <c r="BL127" s="18" t="s">
        <v>363</v>
      </c>
      <c r="BM127" s="18" t="s">
        <v>217</v>
      </c>
    </row>
    <row r="128" spans="2:65" s="1" customFormat="1" ht="31.5" customHeight="1">
      <c r="B128" s="137"/>
      <c r="C128" s="166" t="s">
        <v>198</v>
      </c>
      <c r="D128" s="166" t="s">
        <v>182</v>
      </c>
      <c r="E128" s="167" t="s">
        <v>1334</v>
      </c>
      <c r="F128" s="308" t="s">
        <v>1335</v>
      </c>
      <c r="G128" s="308"/>
      <c r="H128" s="308"/>
      <c r="I128" s="308"/>
      <c r="J128" s="168" t="s">
        <v>345</v>
      </c>
      <c r="K128" s="169">
        <v>1</v>
      </c>
      <c r="L128" s="309">
        <v>15.55</v>
      </c>
      <c r="M128" s="309"/>
      <c r="N128" s="310">
        <f t="shared" si="5"/>
        <v>15.55</v>
      </c>
      <c r="O128" s="310"/>
      <c r="P128" s="310"/>
      <c r="Q128" s="310"/>
      <c r="R128" s="140"/>
      <c r="T128" s="170" t="s">
        <v>5</v>
      </c>
      <c r="U128" s="43" t="s">
        <v>42</v>
      </c>
      <c r="V128" s="35"/>
      <c r="W128" s="171">
        <f t="shared" si="6"/>
        <v>0</v>
      </c>
      <c r="X128" s="171">
        <v>0</v>
      </c>
      <c r="Y128" s="171">
        <f t="shared" si="7"/>
        <v>0</v>
      </c>
      <c r="Z128" s="171">
        <v>0</v>
      </c>
      <c r="AA128" s="172">
        <f t="shared" si="8"/>
        <v>0</v>
      </c>
      <c r="AR128" s="18" t="s">
        <v>363</v>
      </c>
      <c r="AT128" s="18" t="s">
        <v>182</v>
      </c>
      <c r="AU128" s="18" t="s">
        <v>86</v>
      </c>
      <c r="AY128" s="18" t="s">
        <v>181</v>
      </c>
      <c r="BE128" s="113">
        <f t="shared" si="9"/>
        <v>0</v>
      </c>
      <c r="BF128" s="113">
        <f t="shared" si="10"/>
        <v>15.55</v>
      </c>
      <c r="BG128" s="113">
        <f t="shared" si="11"/>
        <v>0</v>
      </c>
      <c r="BH128" s="113">
        <f t="shared" si="12"/>
        <v>0</v>
      </c>
      <c r="BI128" s="113">
        <f t="shared" si="13"/>
        <v>0</v>
      </c>
      <c r="BJ128" s="18" t="s">
        <v>86</v>
      </c>
      <c r="BK128" s="113">
        <f t="shared" si="14"/>
        <v>15.55</v>
      </c>
      <c r="BL128" s="18" t="s">
        <v>363</v>
      </c>
      <c r="BM128" s="18" t="s">
        <v>223</v>
      </c>
    </row>
    <row r="129" spans="2:65" s="1" customFormat="1" ht="31.5" customHeight="1">
      <c r="B129" s="137"/>
      <c r="C129" s="173" t="s">
        <v>201</v>
      </c>
      <c r="D129" s="173" t="s">
        <v>356</v>
      </c>
      <c r="E129" s="174" t="s">
        <v>1336</v>
      </c>
      <c r="F129" s="311" t="s">
        <v>1337</v>
      </c>
      <c r="G129" s="311"/>
      <c r="H129" s="311"/>
      <c r="I129" s="311"/>
      <c r="J129" s="175" t="s">
        <v>345</v>
      </c>
      <c r="K129" s="176">
        <v>1</v>
      </c>
      <c r="L129" s="312">
        <v>436.67</v>
      </c>
      <c r="M129" s="312"/>
      <c r="N129" s="313">
        <f t="shared" si="5"/>
        <v>436.67</v>
      </c>
      <c r="O129" s="310"/>
      <c r="P129" s="310"/>
      <c r="Q129" s="310"/>
      <c r="R129" s="140"/>
      <c r="T129" s="170" t="s">
        <v>5</v>
      </c>
      <c r="U129" s="43" t="s">
        <v>42</v>
      </c>
      <c r="V129" s="35"/>
      <c r="W129" s="171">
        <f t="shared" si="6"/>
        <v>0</v>
      </c>
      <c r="X129" s="171">
        <v>2.3E-2</v>
      </c>
      <c r="Y129" s="171">
        <f t="shared" si="7"/>
        <v>2.3E-2</v>
      </c>
      <c r="Z129" s="171">
        <v>0</v>
      </c>
      <c r="AA129" s="172">
        <f t="shared" si="8"/>
        <v>0</v>
      </c>
      <c r="AR129" s="18" t="s">
        <v>940</v>
      </c>
      <c r="AT129" s="18" t="s">
        <v>356</v>
      </c>
      <c r="AU129" s="18" t="s">
        <v>86</v>
      </c>
      <c r="AY129" s="18" t="s">
        <v>181</v>
      </c>
      <c r="BE129" s="113">
        <f t="shared" si="9"/>
        <v>0</v>
      </c>
      <c r="BF129" s="113">
        <f t="shared" si="10"/>
        <v>436.67</v>
      </c>
      <c r="BG129" s="113">
        <f t="shared" si="11"/>
        <v>0</v>
      </c>
      <c r="BH129" s="113">
        <f t="shared" si="12"/>
        <v>0</v>
      </c>
      <c r="BI129" s="113">
        <f t="shared" si="13"/>
        <v>0</v>
      </c>
      <c r="BJ129" s="18" t="s">
        <v>86</v>
      </c>
      <c r="BK129" s="113">
        <f t="shared" si="14"/>
        <v>436.67</v>
      </c>
      <c r="BL129" s="18" t="s">
        <v>363</v>
      </c>
      <c r="BM129" s="18" t="s">
        <v>229</v>
      </c>
    </row>
    <row r="130" spans="2:65" s="1" customFormat="1" ht="31.5" customHeight="1">
      <c r="B130" s="137"/>
      <c r="C130" s="166" t="s">
        <v>204</v>
      </c>
      <c r="D130" s="166" t="s">
        <v>182</v>
      </c>
      <c r="E130" s="167" t="s">
        <v>1338</v>
      </c>
      <c r="F130" s="308" t="s">
        <v>1339</v>
      </c>
      <c r="G130" s="308"/>
      <c r="H130" s="308"/>
      <c r="I130" s="308"/>
      <c r="J130" s="168" t="s">
        <v>422</v>
      </c>
      <c r="K130" s="169">
        <v>26</v>
      </c>
      <c r="L130" s="309">
        <v>0.7</v>
      </c>
      <c r="M130" s="309"/>
      <c r="N130" s="310">
        <f t="shared" si="5"/>
        <v>18.2</v>
      </c>
      <c r="O130" s="310"/>
      <c r="P130" s="310"/>
      <c r="Q130" s="310"/>
      <c r="R130" s="140"/>
      <c r="T130" s="170" t="s">
        <v>5</v>
      </c>
      <c r="U130" s="43" t="s">
        <v>42</v>
      </c>
      <c r="V130" s="35"/>
      <c r="W130" s="171">
        <f t="shared" si="6"/>
        <v>0</v>
      </c>
      <c r="X130" s="171">
        <v>0</v>
      </c>
      <c r="Y130" s="171">
        <f t="shared" si="7"/>
        <v>0</v>
      </c>
      <c r="Z130" s="171">
        <v>0</v>
      </c>
      <c r="AA130" s="172">
        <f t="shared" si="8"/>
        <v>0</v>
      </c>
      <c r="AR130" s="18" t="s">
        <v>363</v>
      </c>
      <c r="AT130" s="18" t="s">
        <v>182</v>
      </c>
      <c r="AU130" s="18" t="s">
        <v>86</v>
      </c>
      <c r="AY130" s="18" t="s">
        <v>181</v>
      </c>
      <c r="BE130" s="113">
        <f t="shared" si="9"/>
        <v>0</v>
      </c>
      <c r="BF130" s="113">
        <f t="shared" si="10"/>
        <v>18.2</v>
      </c>
      <c r="BG130" s="113">
        <f t="shared" si="11"/>
        <v>0</v>
      </c>
      <c r="BH130" s="113">
        <f t="shared" si="12"/>
        <v>0</v>
      </c>
      <c r="BI130" s="113">
        <f t="shared" si="13"/>
        <v>0</v>
      </c>
      <c r="BJ130" s="18" t="s">
        <v>86</v>
      </c>
      <c r="BK130" s="113">
        <f t="shared" si="14"/>
        <v>18.2</v>
      </c>
      <c r="BL130" s="18" t="s">
        <v>363</v>
      </c>
      <c r="BM130" s="18" t="s">
        <v>10</v>
      </c>
    </row>
    <row r="131" spans="2:65" s="1" customFormat="1" ht="22.5" customHeight="1">
      <c r="B131" s="137"/>
      <c r="C131" s="173" t="s">
        <v>207</v>
      </c>
      <c r="D131" s="173" t="s">
        <v>356</v>
      </c>
      <c r="E131" s="174" t="s">
        <v>1340</v>
      </c>
      <c r="F131" s="311" t="s">
        <v>1341</v>
      </c>
      <c r="G131" s="311"/>
      <c r="H131" s="311"/>
      <c r="I131" s="311"/>
      <c r="J131" s="175" t="s">
        <v>422</v>
      </c>
      <c r="K131" s="176">
        <v>26</v>
      </c>
      <c r="L131" s="312">
        <v>1.6</v>
      </c>
      <c r="M131" s="312"/>
      <c r="N131" s="313">
        <f t="shared" si="5"/>
        <v>41.6</v>
      </c>
      <c r="O131" s="310"/>
      <c r="P131" s="310"/>
      <c r="Q131" s="310"/>
      <c r="R131" s="140"/>
      <c r="T131" s="170" t="s">
        <v>5</v>
      </c>
      <c r="U131" s="43" t="s">
        <v>42</v>
      </c>
      <c r="V131" s="35"/>
      <c r="W131" s="171">
        <f t="shared" si="6"/>
        <v>0</v>
      </c>
      <c r="X131" s="171">
        <v>0</v>
      </c>
      <c r="Y131" s="171">
        <f t="shared" si="7"/>
        <v>0</v>
      </c>
      <c r="Z131" s="171">
        <v>0</v>
      </c>
      <c r="AA131" s="172">
        <f t="shared" si="8"/>
        <v>0</v>
      </c>
      <c r="AR131" s="18" t="s">
        <v>940</v>
      </c>
      <c r="AT131" s="18" t="s">
        <v>356</v>
      </c>
      <c r="AU131" s="18" t="s">
        <v>86</v>
      </c>
      <c r="AY131" s="18" t="s">
        <v>181</v>
      </c>
      <c r="BE131" s="113">
        <f t="shared" si="9"/>
        <v>0</v>
      </c>
      <c r="BF131" s="113">
        <f t="shared" si="10"/>
        <v>41.6</v>
      </c>
      <c r="BG131" s="113">
        <f t="shared" si="11"/>
        <v>0</v>
      </c>
      <c r="BH131" s="113">
        <f t="shared" si="12"/>
        <v>0</v>
      </c>
      <c r="BI131" s="113">
        <f t="shared" si="13"/>
        <v>0</v>
      </c>
      <c r="BJ131" s="18" t="s">
        <v>86</v>
      </c>
      <c r="BK131" s="113">
        <f t="shared" si="14"/>
        <v>41.6</v>
      </c>
      <c r="BL131" s="18" t="s">
        <v>363</v>
      </c>
      <c r="BM131" s="18" t="s">
        <v>240</v>
      </c>
    </row>
    <row r="132" spans="2:65" s="1" customFormat="1" ht="31.5" customHeight="1">
      <c r="B132" s="137"/>
      <c r="C132" s="166" t="s">
        <v>211</v>
      </c>
      <c r="D132" s="166" t="s">
        <v>182</v>
      </c>
      <c r="E132" s="167" t="s">
        <v>1342</v>
      </c>
      <c r="F132" s="308" t="s">
        <v>1343</v>
      </c>
      <c r="G132" s="308"/>
      <c r="H132" s="308"/>
      <c r="I132" s="308"/>
      <c r="J132" s="168" t="s">
        <v>422</v>
      </c>
      <c r="K132" s="169">
        <v>70</v>
      </c>
      <c r="L132" s="309">
        <v>1.1200000000000001</v>
      </c>
      <c r="M132" s="309"/>
      <c r="N132" s="310">
        <f t="shared" si="5"/>
        <v>78.400000000000006</v>
      </c>
      <c r="O132" s="310"/>
      <c r="P132" s="310"/>
      <c r="Q132" s="310"/>
      <c r="R132" s="140"/>
      <c r="T132" s="170" t="s">
        <v>5</v>
      </c>
      <c r="U132" s="43" t="s">
        <v>42</v>
      </c>
      <c r="V132" s="35"/>
      <c r="W132" s="171">
        <f t="shared" si="6"/>
        <v>0</v>
      </c>
      <c r="X132" s="171">
        <v>0</v>
      </c>
      <c r="Y132" s="171">
        <f t="shared" si="7"/>
        <v>0</v>
      </c>
      <c r="Z132" s="171">
        <v>0</v>
      </c>
      <c r="AA132" s="172">
        <f t="shared" si="8"/>
        <v>0</v>
      </c>
      <c r="AR132" s="18" t="s">
        <v>363</v>
      </c>
      <c r="AT132" s="18" t="s">
        <v>182</v>
      </c>
      <c r="AU132" s="18" t="s">
        <v>86</v>
      </c>
      <c r="AY132" s="18" t="s">
        <v>181</v>
      </c>
      <c r="BE132" s="113">
        <f t="shared" si="9"/>
        <v>0</v>
      </c>
      <c r="BF132" s="113">
        <f t="shared" si="10"/>
        <v>78.400000000000006</v>
      </c>
      <c r="BG132" s="113">
        <f t="shared" si="11"/>
        <v>0</v>
      </c>
      <c r="BH132" s="113">
        <f t="shared" si="12"/>
        <v>0</v>
      </c>
      <c r="BI132" s="113">
        <f t="shared" si="13"/>
        <v>0</v>
      </c>
      <c r="BJ132" s="18" t="s">
        <v>86</v>
      </c>
      <c r="BK132" s="113">
        <f t="shared" si="14"/>
        <v>78.400000000000006</v>
      </c>
      <c r="BL132" s="18" t="s">
        <v>363</v>
      </c>
      <c r="BM132" s="18" t="s">
        <v>246</v>
      </c>
    </row>
    <row r="133" spans="2:65" s="1" customFormat="1" ht="31.5" customHeight="1">
      <c r="B133" s="137"/>
      <c r="C133" s="173" t="s">
        <v>214</v>
      </c>
      <c r="D133" s="173" t="s">
        <v>356</v>
      </c>
      <c r="E133" s="174" t="s">
        <v>1344</v>
      </c>
      <c r="F133" s="311" t="s">
        <v>1345</v>
      </c>
      <c r="G133" s="311"/>
      <c r="H133" s="311"/>
      <c r="I133" s="311"/>
      <c r="J133" s="175" t="s">
        <v>422</v>
      </c>
      <c r="K133" s="176">
        <v>70</v>
      </c>
      <c r="L133" s="312">
        <v>0.7</v>
      </c>
      <c r="M133" s="312"/>
      <c r="N133" s="313">
        <f t="shared" si="5"/>
        <v>49</v>
      </c>
      <c r="O133" s="310"/>
      <c r="P133" s="310"/>
      <c r="Q133" s="310"/>
      <c r="R133" s="140"/>
      <c r="T133" s="170" t="s">
        <v>5</v>
      </c>
      <c r="U133" s="43" t="s">
        <v>42</v>
      </c>
      <c r="V133" s="35"/>
      <c r="W133" s="171">
        <f t="shared" si="6"/>
        <v>0</v>
      </c>
      <c r="X133" s="171">
        <v>0</v>
      </c>
      <c r="Y133" s="171">
        <f t="shared" si="7"/>
        <v>0</v>
      </c>
      <c r="Z133" s="171">
        <v>0</v>
      </c>
      <c r="AA133" s="172">
        <f t="shared" si="8"/>
        <v>0</v>
      </c>
      <c r="AR133" s="18" t="s">
        <v>940</v>
      </c>
      <c r="AT133" s="18" t="s">
        <v>356</v>
      </c>
      <c r="AU133" s="18" t="s">
        <v>86</v>
      </c>
      <c r="AY133" s="18" t="s">
        <v>181</v>
      </c>
      <c r="BE133" s="113">
        <f t="shared" si="9"/>
        <v>0</v>
      </c>
      <c r="BF133" s="113">
        <f t="shared" si="10"/>
        <v>49</v>
      </c>
      <c r="BG133" s="113">
        <f t="shared" si="11"/>
        <v>0</v>
      </c>
      <c r="BH133" s="113">
        <f t="shared" si="12"/>
        <v>0</v>
      </c>
      <c r="BI133" s="113">
        <f t="shared" si="13"/>
        <v>0</v>
      </c>
      <c r="BJ133" s="18" t="s">
        <v>86</v>
      </c>
      <c r="BK133" s="113">
        <f t="shared" si="14"/>
        <v>49</v>
      </c>
      <c r="BL133" s="18" t="s">
        <v>363</v>
      </c>
      <c r="BM133" s="18" t="s">
        <v>251</v>
      </c>
    </row>
    <row r="134" spans="2:65" s="1" customFormat="1" ht="22.5" customHeight="1">
      <c r="B134" s="137"/>
      <c r="C134" s="166" t="s">
        <v>217</v>
      </c>
      <c r="D134" s="166" t="s">
        <v>182</v>
      </c>
      <c r="E134" s="167" t="s">
        <v>1096</v>
      </c>
      <c r="F134" s="308" t="s">
        <v>1141</v>
      </c>
      <c r="G134" s="308"/>
      <c r="H134" s="308"/>
      <c r="I134" s="308"/>
      <c r="J134" s="168" t="s">
        <v>372</v>
      </c>
      <c r="K134" s="192">
        <v>8.0719999999999992</v>
      </c>
      <c r="L134" s="309">
        <v>1</v>
      </c>
      <c r="M134" s="309"/>
      <c r="N134" s="310">
        <f t="shared" si="5"/>
        <v>8.07</v>
      </c>
      <c r="O134" s="310"/>
      <c r="P134" s="310"/>
      <c r="Q134" s="310"/>
      <c r="R134" s="140"/>
      <c r="T134" s="170" t="s">
        <v>5</v>
      </c>
      <c r="U134" s="43" t="s">
        <v>42</v>
      </c>
      <c r="V134" s="35"/>
      <c r="W134" s="171">
        <f t="shared" si="6"/>
        <v>0</v>
      </c>
      <c r="X134" s="171">
        <v>0</v>
      </c>
      <c r="Y134" s="171">
        <f t="shared" si="7"/>
        <v>0</v>
      </c>
      <c r="Z134" s="171">
        <v>0</v>
      </c>
      <c r="AA134" s="172">
        <f t="shared" si="8"/>
        <v>0</v>
      </c>
      <c r="AR134" s="18" t="s">
        <v>363</v>
      </c>
      <c r="AT134" s="18" t="s">
        <v>182</v>
      </c>
      <c r="AU134" s="18" t="s">
        <v>86</v>
      </c>
      <c r="AY134" s="18" t="s">
        <v>181</v>
      </c>
      <c r="BE134" s="113">
        <f t="shared" si="9"/>
        <v>0</v>
      </c>
      <c r="BF134" s="113">
        <f t="shared" si="10"/>
        <v>8.07</v>
      </c>
      <c r="BG134" s="113">
        <f t="shared" si="11"/>
        <v>0</v>
      </c>
      <c r="BH134" s="113">
        <f t="shared" si="12"/>
        <v>0</v>
      </c>
      <c r="BI134" s="113">
        <f t="shared" si="13"/>
        <v>0</v>
      </c>
      <c r="BJ134" s="18" t="s">
        <v>86</v>
      </c>
      <c r="BK134" s="113">
        <f t="shared" si="14"/>
        <v>8.07</v>
      </c>
      <c r="BL134" s="18" t="s">
        <v>363</v>
      </c>
      <c r="BM134" s="18" t="s">
        <v>257</v>
      </c>
    </row>
    <row r="135" spans="2:65" s="1" customFormat="1" ht="22.5" customHeight="1">
      <c r="B135" s="137"/>
      <c r="C135" s="166" t="s">
        <v>220</v>
      </c>
      <c r="D135" s="166" t="s">
        <v>182</v>
      </c>
      <c r="E135" s="167" t="s">
        <v>1099</v>
      </c>
      <c r="F135" s="308" t="s">
        <v>1100</v>
      </c>
      <c r="G135" s="308"/>
      <c r="H135" s="308"/>
      <c r="I135" s="308"/>
      <c r="J135" s="168" t="s">
        <v>372</v>
      </c>
      <c r="K135" s="192">
        <v>9.4440000000000008</v>
      </c>
      <c r="L135" s="309">
        <v>1</v>
      </c>
      <c r="M135" s="309"/>
      <c r="N135" s="310">
        <f t="shared" si="5"/>
        <v>9.44</v>
      </c>
      <c r="O135" s="310"/>
      <c r="P135" s="310"/>
      <c r="Q135" s="310"/>
      <c r="R135" s="140"/>
      <c r="T135" s="170" t="s">
        <v>5</v>
      </c>
      <c r="U135" s="43" t="s">
        <v>42</v>
      </c>
      <c r="V135" s="35"/>
      <c r="W135" s="171">
        <f t="shared" si="6"/>
        <v>0</v>
      </c>
      <c r="X135" s="171">
        <v>0</v>
      </c>
      <c r="Y135" s="171">
        <f t="shared" si="7"/>
        <v>0</v>
      </c>
      <c r="Z135" s="171">
        <v>0</v>
      </c>
      <c r="AA135" s="172">
        <f t="shared" si="8"/>
        <v>0</v>
      </c>
      <c r="AR135" s="18" t="s">
        <v>363</v>
      </c>
      <c r="AT135" s="18" t="s">
        <v>182</v>
      </c>
      <c r="AU135" s="18" t="s">
        <v>86</v>
      </c>
      <c r="AY135" s="18" t="s">
        <v>181</v>
      </c>
      <c r="BE135" s="113">
        <f t="shared" si="9"/>
        <v>0</v>
      </c>
      <c r="BF135" s="113">
        <f t="shared" si="10"/>
        <v>9.44</v>
      </c>
      <c r="BG135" s="113">
        <f t="shared" si="11"/>
        <v>0</v>
      </c>
      <c r="BH135" s="113">
        <f t="shared" si="12"/>
        <v>0</v>
      </c>
      <c r="BI135" s="113">
        <f t="shared" si="13"/>
        <v>0</v>
      </c>
      <c r="BJ135" s="18" t="s">
        <v>86</v>
      </c>
      <c r="BK135" s="113">
        <f t="shared" si="14"/>
        <v>9.44</v>
      </c>
      <c r="BL135" s="18" t="s">
        <v>363</v>
      </c>
      <c r="BM135" s="18" t="s">
        <v>263</v>
      </c>
    </row>
    <row r="136" spans="2:65" s="10" customFormat="1" ht="29.85" customHeight="1">
      <c r="B136" s="155"/>
      <c r="C136" s="156"/>
      <c r="D136" s="165" t="s">
        <v>1319</v>
      </c>
      <c r="E136" s="165"/>
      <c r="F136" s="165"/>
      <c r="G136" s="165"/>
      <c r="H136" s="165"/>
      <c r="I136" s="165"/>
      <c r="J136" s="165"/>
      <c r="K136" s="165"/>
      <c r="L136" s="165"/>
      <c r="M136" s="165"/>
      <c r="N136" s="314">
        <f>BK136</f>
        <v>1067.98</v>
      </c>
      <c r="O136" s="315"/>
      <c r="P136" s="315"/>
      <c r="Q136" s="315"/>
      <c r="R136" s="158"/>
      <c r="T136" s="159"/>
      <c r="U136" s="156"/>
      <c r="V136" s="156"/>
      <c r="W136" s="160">
        <f>SUM(W137:W146)</f>
        <v>0</v>
      </c>
      <c r="X136" s="156"/>
      <c r="Y136" s="160">
        <f>SUM(Y137:Y146)</f>
        <v>0</v>
      </c>
      <c r="Z136" s="156"/>
      <c r="AA136" s="161">
        <f>SUM(AA137:AA146)</f>
        <v>0</v>
      </c>
      <c r="AR136" s="162" t="s">
        <v>90</v>
      </c>
      <c r="AT136" s="163" t="s">
        <v>74</v>
      </c>
      <c r="AU136" s="163" t="s">
        <v>82</v>
      </c>
      <c r="AY136" s="162" t="s">
        <v>181</v>
      </c>
      <c r="BK136" s="164">
        <f>SUM(BK137:BK146)</f>
        <v>1067.98</v>
      </c>
    </row>
    <row r="137" spans="2:65" s="1" customFormat="1" ht="31.5" customHeight="1">
      <c r="B137" s="137"/>
      <c r="C137" s="166" t="s">
        <v>223</v>
      </c>
      <c r="D137" s="166" t="s">
        <v>182</v>
      </c>
      <c r="E137" s="167" t="s">
        <v>1346</v>
      </c>
      <c r="F137" s="308" t="s">
        <v>1347</v>
      </c>
      <c r="G137" s="308"/>
      <c r="H137" s="308"/>
      <c r="I137" s="308"/>
      <c r="J137" s="168" t="s">
        <v>1348</v>
      </c>
      <c r="K137" s="169">
        <v>8.5999999999999993E-2</v>
      </c>
      <c r="L137" s="309">
        <v>2000</v>
      </c>
      <c r="M137" s="309"/>
      <c r="N137" s="310">
        <f t="shared" ref="N137:N146" si="15">ROUND(L137*K137,2)</f>
        <v>172</v>
      </c>
      <c r="O137" s="310"/>
      <c r="P137" s="310"/>
      <c r="Q137" s="310"/>
      <c r="R137" s="140"/>
      <c r="T137" s="170" t="s">
        <v>5</v>
      </c>
      <c r="U137" s="43" t="s">
        <v>42</v>
      </c>
      <c r="V137" s="35"/>
      <c r="W137" s="171">
        <f t="shared" ref="W137:W146" si="16">V137*K137</f>
        <v>0</v>
      </c>
      <c r="X137" s="171">
        <v>0</v>
      </c>
      <c r="Y137" s="171">
        <f t="shared" ref="Y137:Y146" si="17">X137*K137</f>
        <v>0</v>
      </c>
      <c r="Z137" s="171">
        <v>0</v>
      </c>
      <c r="AA137" s="172">
        <f t="shared" ref="AA137:AA146" si="18">Z137*K137</f>
        <v>0</v>
      </c>
      <c r="AR137" s="18" t="s">
        <v>363</v>
      </c>
      <c r="AT137" s="18" t="s">
        <v>182</v>
      </c>
      <c r="AU137" s="18" t="s">
        <v>86</v>
      </c>
      <c r="AY137" s="18" t="s">
        <v>181</v>
      </c>
      <c r="BE137" s="113">
        <f t="shared" ref="BE137:BE146" si="19">IF(U137="základná",N137,0)</f>
        <v>0</v>
      </c>
      <c r="BF137" s="113">
        <f t="shared" ref="BF137:BF146" si="20">IF(U137="znížená",N137,0)</f>
        <v>172</v>
      </c>
      <c r="BG137" s="113">
        <f t="shared" ref="BG137:BG146" si="21">IF(U137="zákl. prenesená",N137,0)</f>
        <v>0</v>
      </c>
      <c r="BH137" s="113">
        <f t="shared" ref="BH137:BH146" si="22">IF(U137="zníž. prenesená",N137,0)</f>
        <v>0</v>
      </c>
      <c r="BI137" s="113">
        <f t="shared" ref="BI137:BI146" si="23">IF(U137="nulová",N137,0)</f>
        <v>0</v>
      </c>
      <c r="BJ137" s="18" t="s">
        <v>86</v>
      </c>
      <c r="BK137" s="113">
        <f t="shared" ref="BK137:BK146" si="24">ROUND(L137*K137,2)</f>
        <v>172</v>
      </c>
      <c r="BL137" s="18" t="s">
        <v>363</v>
      </c>
      <c r="BM137" s="18" t="s">
        <v>269</v>
      </c>
    </row>
    <row r="138" spans="2:65" s="1" customFormat="1" ht="31.5" customHeight="1">
      <c r="B138" s="137"/>
      <c r="C138" s="166" t="s">
        <v>226</v>
      </c>
      <c r="D138" s="166" t="s">
        <v>182</v>
      </c>
      <c r="E138" s="167" t="s">
        <v>1349</v>
      </c>
      <c r="F138" s="308" t="s">
        <v>1350</v>
      </c>
      <c r="G138" s="308"/>
      <c r="H138" s="308"/>
      <c r="I138" s="308"/>
      <c r="J138" s="168" t="s">
        <v>422</v>
      </c>
      <c r="K138" s="169">
        <v>86</v>
      </c>
      <c r="L138" s="309">
        <v>4.2</v>
      </c>
      <c r="M138" s="309"/>
      <c r="N138" s="310">
        <f t="shared" si="15"/>
        <v>361.2</v>
      </c>
      <c r="O138" s="310"/>
      <c r="P138" s="310"/>
      <c r="Q138" s="310"/>
      <c r="R138" s="140"/>
      <c r="T138" s="170" t="s">
        <v>5</v>
      </c>
      <c r="U138" s="43" t="s">
        <v>42</v>
      </c>
      <c r="V138" s="35"/>
      <c r="W138" s="171">
        <f t="shared" si="16"/>
        <v>0</v>
      </c>
      <c r="X138" s="171">
        <v>0</v>
      </c>
      <c r="Y138" s="171">
        <f t="shared" si="17"/>
        <v>0</v>
      </c>
      <c r="Z138" s="171">
        <v>0</v>
      </c>
      <c r="AA138" s="172">
        <f t="shared" si="18"/>
        <v>0</v>
      </c>
      <c r="AR138" s="18" t="s">
        <v>363</v>
      </c>
      <c r="AT138" s="18" t="s">
        <v>182</v>
      </c>
      <c r="AU138" s="18" t="s">
        <v>86</v>
      </c>
      <c r="AY138" s="18" t="s">
        <v>181</v>
      </c>
      <c r="BE138" s="113">
        <f t="shared" si="19"/>
        <v>0</v>
      </c>
      <c r="BF138" s="113">
        <f t="shared" si="20"/>
        <v>361.2</v>
      </c>
      <c r="BG138" s="113">
        <f t="shared" si="21"/>
        <v>0</v>
      </c>
      <c r="BH138" s="113">
        <f t="shared" si="22"/>
        <v>0</v>
      </c>
      <c r="BI138" s="113">
        <f t="shared" si="23"/>
        <v>0</v>
      </c>
      <c r="BJ138" s="18" t="s">
        <v>86</v>
      </c>
      <c r="BK138" s="113">
        <f t="shared" si="24"/>
        <v>361.2</v>
      </c>
      <c r="BL138" s="18" t="s">
        <v>363</v>
      </c>
      <c r="BM138" s="18" t="s">
        <v>275</v>
      </c>
    </row>
    <row r="139" spans="2:65" s="1" customFormat="1" ht="31.5" customHeight="1">
      <c r="B139" s="137"/>
      <c r="C139" s="166" t="s">
        <v>229</v>
      </c>
      <c r="D139" s="166" t="s">
        <v>182</v>
      </c>
      <c r="E139" s="167" t="s">
        <v>1351</v>
      </c>
      <c r="F139" s="308" t="s">
        <v>1352</v>
      </c>
      <c r="G139" s="308"/>
      <c r="H139" s="308"/>
      <c r="I139" s="308"/>
      <c r="J139" s="168" t="s">
        <v>422</v>
      </c>
      <c r="K139" s="169">
        <v>86</v>
      </c>
      <c r="L139" s="309">
        <v>1.28</v>
      </c>
      <c r="M139" s="309"/>
      <c r="N139" s="310">
        <f t="shared" si="15"/>
        <v>110.08</v>
      </c>
      <c r="O139" s="310"/>
      <c r="P139" s="310"/>
      <c r="Q139" s="310"/>
      <c r="R139" s="140"/>
      <c r="T139" s="170" t="s">
        <v>5</v>
      </c>
      <c r="U139" s="43" t="s">
        <v>42</v>
      </c>
      <c r="V139" s="35"/>
      <c r="W139" s="171">
        <f t="shared" si="16"/>
        <v>0</v>
      </c>
      <c r="X139" s="171">
        <v>0</v>
      </c>
      <c r="Y139" s="171">
        <f t="shared" si="17"/>
        <v>0</v>
      </c>
      <c r="Z139" s="171">
        <v>0</v>
      </c>
      <c r="AA139" s="172">
        <f t="shared" si="18"/>
        <v>0</v>
      </c>
      <c r="AR139" s="18" t="s">
        <v>363</v>
      </c>
      <c r="AT139" s="18" t="s">
        <v>182</v>
      </c>
      <c r="AU139" s="18" t="s">
        <v>86</v>
      </c>
      <c r="AY139" s="18" t="s">
        <v>181</v>
      </c>
      <c r="BE139" s="113">
        <f t="shared" si="19"/>
        <v>0</v>
      </c>
      <c r="BF139" s="113">
        <f t="shared" si="20"/>
        <v>110.08</v>
      </c>
      <c r="BG139" s="113">
        <f t="shared" si="21"/>
        <v>0</v>
      </c>
      <c r="BH139" s="113">
        <f t="shared" si="22"/>
        <v>0</v>
      </c>
      <c r="BI139" s="113">
        <f t="shared" si="23"/>
        <v>0</v>
      </c>
      <c r="BJ139" s="18" t="s">
        <v>86</v>
      </c>
      <c r="BK139" s="113">
        <f t="shared" si="24"/>
        <v>110.08</v>
      </c>
      <c r="BL139" s="18" t="s">
        <v>363</v>
      </c>
      <c r="BM139" s="18" t="s">
        <v>281</v>
      </c>
    </row>
    <row r="140" spans="2:65" s="1" customFormat="1" ht="31.5" customHeight="1">
      <c r="B140" s="137"/>
      <c r="C140" s="166" t="s">
        <v>232</v>
      </c>
      <c r="D140" s="166" t="s">
        <v>182</v>
      </c>
      <c r="E140" s="167" t="s">
        <v>1353</v>
      </c>
      <c r="F140" s="308" t="s">
        <v>1354</v>
      </c>
      <c r="G140" s="308"/>
      <c r="H140" s="308"/>
      <c r="I140" s="308"/>
      <c r="J140" s="168" t="s">
        <v>422</v>
      </c>
      <c r="K140" s="169">
        <v>86</v>
      </c>
      <c r="L140" s="309">
        <v>0.42</v>
      </c>
      <c r="M140" s="309"/>
      <c r="N140" s="310">
        <f t="shared" si="15"/>
        <v>36.119999999999997</v>
      </c>
      <c r="O140" s="310"/>
      <c r="P140" s="310"/>
      <c r="Q140" s="310"/>
      <c r="R140" s="140"/>
      <c r="T140" s="170" t="s">
        <v>5</v>
      </c>
      <c r="U140" s="43" t="s">
        <v>42</v>
      </c>
      <c r="V140" s="35"/>
      <c r="W140" s="171">
        <f t="shared" si="16"/>
        <v>0</v>
      </c>
      <c r="X140" s="171">
        <v>0</v>
      </c>
      <c r="Y140" s="171">
        <f t="shared" si="17"/>
        <v>0</v>
      </c>
      <c r="Z140" s="171">
        <v>0</v>
      </c>
      <c r="AA140" s="172">
        <f t="shared" si="18"/>
        <v>0</v>
      </c>
      <c r="AR140" s="18" t="s">
        <v>363</v>
      </c>
      <c r="AT140" s="18" t="s">
        <v>182</v>
      </c>
      <c r="AU140" s="18" t="s">
        <v>86</v>
      </c>
      <c r="AY140" s="18" t="s">
        <v>181</v>
      </c>
      <c r="BE140" s="113">
        <f t="shared" si="19"/>
        <v>0</v>
      </c>
      <c r="BF140" s="113">
        <f t="shared" si="20"/>
        <v>36.119999999999997</v>
      </c>
      <c r="BG140" s="113">
        <f t="shared" si="21"/>
        <v>0</v>
      </c>
      <c r="BH140" s="113">
        <f t="shared" si="22"/>
        <v>0</v>
      </c>
      <c r="BI140" s="113">
        <f t="shared" si="23"/>
        <v>0</v>
      </c>
      <c r="BJ140" s="18" t="s">
        <v>86</v>
      </c>
      <c r="BK140" s="113">
        <f t="shared" si="24"/>
        <v>36.119999999999997</v>
      </c>
      <c r="BL140" s="18" t="s">
        <v>363</v>
      </c>
      <c r="BM140" s="18" t="s">
        <v>287</v>
      </c>
    </row>
    <row r="141" spans="2:65" s="1" customFormat="1" ht="22.5" customHeight="1">
      <c r="B141" s="137"/>
      <c r="C141" s="173" t="s">
        <v>10</v>
      </c>
      <c r="D141" s="173" t="s">
        <v>356</v>
      </c>
      <c r="E141" s="174" t="s">
        <v>1355</v>
      </c>
      <c r="F141" s="311" t="s">
        <v>1356</v>
      </c>
      <c r="G141" s="311"/>
      <c r="H141" s="311"/>
      <c r="I141" s="311"/>
      <c r="J141" s="175" t="s">
        <v>356</v>
      </c>
      <c r="K141" s="176">
        <v>86</v>
      </c>
      <c r="L141" s="312">
        <v>0.51</v>
      </c>
      <c r="M141" s="312"/>
      <c r="N141" s="313">
        <f t="shared" si="15"/>
        <v>43.86</v>
      </c>
      <c r="O141" s="310"/>
      <c r="P141" s="310"/>
      <c r="Q141" s="310"/>
      <c r="R141" s="140"/>
      <c r="T141" s="170" t="s">
        <v>5</v>
      </c>
      <c r="U141" s="43" t="s">
        <v>42</v>
      </c>
      <c r="V141" s="35"/>
      <c r="W141" s="171">
        <f t="shared" si="16"/>
        <v>0</v>
      </c>
      <c r="X141" s="171">
        <v>0</v>
      </c>
      <c r="Y141" s="171">
        <f t="shared" si="17"/>
        <v>0</v>
      </c>
      <c r="Z141" s="171">
        <v>0</v>
      </c>
      <c r="AA141" s="172">
        <f t="shared" si="18"/>
        <v>0</v>
      </c>
      <c r="AR141" s="18" t="s">
        <v>940</v>
      </c>
      <c r="AT141" s="18" t="s">
        <v>356</v>
      </c>
      <c r="AU141" s="18" t="s">
        <v>86</v>
      </c>
      <c r="AY141" s="18" t="s">
        <v>181</v>
      </c>
      <c r="BE141" s="113">
        <f t="shared" si="19"/>
        <v>0</v>
      </c>
      <c r="BF141" s="113">
        <f t="shared" si="20"/>
        <v>43.86</v>
      </c>
      <c r="BG141" s="113">
        <f t="shared" si="21"/>
        <v>0</v>
      </c>
      <c r="BH141" s="113">
        <f t="shared" si="22"/>
        <v>0</v>
      </c>
      <c r="BI141" s="113">
        <f t="shared" si="23"/>
        <v>0</v>
      </c>
      <c r="BJ141" s="18" t="s">
        <v>86</v>
      </c>
      <c r="BK141" s="113">
        <f t="shared" si="24"/>
        <v>43.86</v>
      </c>
      <c r="BL141" s="18" t="s">
        <v>363</v>
      </c>
      <c r="BM141" s="18" t="s">
        <v>293</v>
      </c>
    </row>
    <row r="142" spans="2:65" s="1" customFormat="1" ht="31.5" customHeight="1">
      <c r="B142" s="137"/>
      <c r="C142" s="166" t="s">
        <v>237</v>
      </c>
      <c r="D142" s="166" t="s">
        <v>182</v>
      </c>
      <c r="E142" s="167" t="s">
        <v>1357</v>
      </c>
      <c r="F142" s="308" t="s">
        <v>1358</v>
      </c>
      <c r="G142" s="308"/>
      <c r="H142" s="308"/>
      <c r="I142" s="308"/>
      <c r="J142" s="168" t="s">
        <v>422</v>
      </c>
      <c r="K142" s="169">
        <v>86</v>
      </c>
      <c r="L142" s="309">
        <v>0.98</v>
      </c>
      <c r="M142" s="309"/>
      <c r="N142" s="310">
        <f t="shared" si="15"/>
        <v>84.28</v>
      </c>
      <c r="O142" s="310"/>
      <c r="P142" s="310"/>
      <c r="Q142" s="310"/>
      <c r="R142" s="140"/>
      <c r="T142" s="170" t="s">
        <v>5</v>
      </c>
      <c r="U142" s="43" t="s">
        <v>42</v>
      </c>
      <c r="V142" s="35"/>
      <c r="W142" s="171">
        <f t="shared" si="16"/>
        <v>0</v>
      </c>
      <c r="X142" s="171">
        <v>0</v>
      </c>
      <c r="Y142" s="171">
        <f t="shared" si="17"/>
        <v>0</v>
      </c>
      <c r="Z142" s="171">
        <v>0</v>
      </c>
      <c r="AA142" s="172">
        <f t="shared" si="18"/>
        <v>0</v>
      </c>
      <c r="AR142" s="18" t="s">
        <v>363</v>
      </c>
      <c r="AT142" s="18" t="s">
        <v>182</v>
      </c>
      <c r="AU142" s="18" t="s">
        <v>86</v>
      </c>
      <c r="AY142" s="18" t="s">
        <v>181</v>
      </c>
      <c r="BE142" s="113">
        <f t="shared" si="19"/>
        <v>0</v>
      </c>
      <c r="BF142" s="113">
        <f t="shared" si="20"/>
        <v>84.28</v>
      </c>
      <c r="BG142" s="113">
        <f t="shared" si="21"/>
        <v>0</v>
      </c>
      <c r="BH142" s="113">
        <f t="shared" si="22"/>
        <v>0</v>
      </c>
      <c r="BI142" s="113">
        <f t="shared" si="23"/>
        <v>0</v>
      </c>
      <c r="BJ142" s="18" t="s">
        <v>86</v>
      </c>
      <c r="BK142" s="113">
        <f t="shared" si="24"/>
        <v>84.28</v>
      </c>
      <c r="BL142" s="18" t="s">
        <v>363</v>
      </c>
      <c r="BM142" s="18" t="s">
        <v>299</v>
      </c>
    </row>
    <row r="143" spans="2:65" s="1" customFormat="1" ht="22.5" customHeight="1">
      <c r="B143" s="137"/>
      <c r="C143" s="173" t="s">
        <v>240</v>
      </c>
      <c r="D143" s="173" t="s">
        <v>356</v>
      </c>
      <c r="E143" s="174" t="s">
        <v>1359</v>
      </c>
      <c r="F143" s="311" t="s">
        <v>1360</v>
      </c>
      <c r="G143" s="311"/>
      <c r="H143" s="311"/>
      <c r="I143" s="311"/>
      <c r="J143" s="175" t="s">
        <v>422</v>
      </c>
      <c r="K143" s="176">
        <v>86</v>
      </c>
      <c r="L143" s="312">
        <v>1.31</v>
      </c>
      <c r="M143" s="312"/>
      <c r="N143" s="313">
        <f t="shared" si="15"/>
        <v>112.66</v>
      </c>
      <c r="O143" s="310"/>
      <c r="P143" s="310"/>
      <c r="Q143" s="310"/>
      <c r="R143" s="140"/>
      <c r="T143" s="170" t="s">
        <v>5</v>
      </c>
      <c r="U143" s="43" t="s">
        <v>42</v>
      </c>
      <c r="V143" s="35"/>
      <c r="W143" s="171">
        <f t="shared" si="16"/>
        <v>0</v>
      </c>
      <c r="X143" s="171">
        <v>0</v>
      </c>
      <c r="Y143" s="171">
        <f t="shared" si="17"/>
        <v>0</v>
      </c>
      <c r="Z143" s="171">
        <v>0</v>
      </c>
      <c r="AA143" s="172">
        <f t="shared" si="18"/>
        <v>0</v>
      </c>
      <c r="AR143" s="18" t="s">
        <v>940</v>
      </c>
      <c r="AT143" s="18" t="s">
        <v>356</v>
      </c>
      <c r="AU143" s="18" t="s">
        <v>86</v>
      </c>
      <c r="AY143" s="18" t="s">
        <v>181</v>
      </c>
      <c r="BE143" s="113">
        <f t="shared" si="19"/>
        <v>0</v>
      </c>
      <c r="BF143" s="113">
        <f t="shared" si="20"/>
        <v>112.66</v>
      </c>
      <c r="BG143" s="113">
        <f t="shared" si="21"/>
        <v>0</v>
      </c>
      <c r="BH143" s="113">
        <f t="shared" si="22"/>
        <v>0</v>
      </c>
      <c r="BI143" s="113">
        <f t="shared" si="23"/>
        <v>0</v>
      </c>
      <c r="BJ143" s="18" t="s">
        <v>86</v>
      </c>
      <c r="BK143" s="113">
        <f t="shared" si="24"/>
        <v>112.66</v>
      </c>
      <c r="BL143" s="18" t="s">
        <v>363</v>
      </c>
      <c r="BM143" s="18" t="s">
        <v>305</v>
      </c>
    </row>
    <row r="144" spans="2:65" s="1" customFormat="1" ht="44.25" customHeight="1">
      <c r="B144" s="137"/>
      <c r="C144" s="166" t="s">
        <v>243</v>
      </c>
      <c r="D144" s="166" t="s">
        <v>182</v>
      </c>
      <c r="E144" s="167" t="s">
        <v>1361</v>
      </c>
      <c r="F144" s="308" t="s">
        <v>1362</v>
      </c>
      <c r="G144" s="308"/>
      <c r="H144" s="308"/>
      <c r="I144" s="308"/>
      <c r="J144" s="168" t="s">
        <v>422</v>
      </c>
      <c r="K144" s="169">
        <v>86</v>
      </c>
      <c r="L144" s="309">
        <v>1.61</v>
      </c>
      <c r="M144" s="309"/>
      <c r="N144" s="310">
        <f t="shared" si="15"/>
        <v>138.46</v>
      </c>
      <c r="O144" s="310"/>
      <c r="P144" s="310"/>
      <c r="Q144" s="310"/>
      <c r="R144" s="140"/>
      <c r="T144" s="170" t="s">
        <v>5</v>
      </c>
      <c r="U144" s="43" t="s">
        <v>42</v>
      </c>
      <c r="V144" s="35"/>
      <c r="W144" s="171">
        <f t="shared" si="16"/>
        <v>0</v>
      </c>
      <c r="X144" s="171">
        <v>0</v>
      </c>
      <c r="Y144" s="171">
        <f t="shared" si="17"/>
        <v>0</v>
      </c>
      <c r="Z144" s="171">
        <v>0</v>
      </c>
      <c r="AA144" s="172">
        <f t="shared" si="18"/>
        <v>0</v>
      </c>
      <c r="AR144" s="18" t="s">
        <v>363</v>
      </c>
      <c r="AT144" s="18" t="s">
        <v>182</v>
      </c>
      <c r="AU144" s="18" t="s">
        <v>86</v>
      </c>
      <c r="AY144" s="18" t="s">
        <v>181</v>
      </c>
      <c r="BE144" s="113">
        <f t="shared" si="19"/>
        <v>0</v>
      </c>
      <c r="BF144" s="113">
        <f t="shared" si="20"/>
        <v>138.46</v>
      </c>
      <c r="BG144" s="113">
        <f t="shared" si="21"/>
        <v>0</v>
      </c>
      <c r="BH144" s="113">
        <f t="shared" si="22"/>
        <v>0</v>
      </c>
      <c r="BI144" s="113">
        <f t="shared" si="23"/>
        <v>0</v>
      </c>
      <c r="BJ144" s="18" t="s">
        <v>86</v>
      </c>
      <c r="BK144" s="113">
        <f t="shared" si="24"/>
        <v>138.46</v>
      </c>
      <c r="BL144" s="18" t="s">
        <v>363</v>
      </c>
      <c r="BM144" s="18" t="s">
        <v>311</v>
      </c>
    </row>
    <row r="145" spans="2:65" s="1" customFormat="1" ht="22.5" customHeight="1">
      <c r="B145" s="137"/>
      <c r="C145" s="166" t="s">
        <v>246</v>
      </c>
      <c r="D145" s="166" t="s">
        <v>182</v>
      </c>
      <c r="E145" s="167" t="s">
        <v>1096</v>
      </c>
      <c r="F145" s="308" t="s">
        <v>1141</v>
      </c>
      <c r="G145" s="308"/>
      <c r="H145" s="308"/>
      <c r="I145" s="308"/>
      <c r="J145" s="168" t="s">
        <v>372</v>
      </c>
      <c r="K145" s="192">
        <v>1.5629999999999999</v>
      </c>
      <c r="L145" s="309">
        <v>1</v>
      </c>
      <c r="M145" s="309"/>
      <c r="N145" s="310">
        <f t="shared" si="15"/>
        <v>1.56</v>
      </c>
      <c r="O145" s="310"/>
      <c r="P145" s="310"/>
      <c r="Q145" s="310"/>
      <c r="R145" s="140"/>
      <c r="T145" s="170" t="s">
        <v>5</v>
      </c>
      <c r="U145" s="43" t="s">
        <v>42</v>
      </c>
      <c r="V145" s="35"/>
      <c r="W145" s="171">
        <f t="shared" si="16"/>
        <v>0</v>
      </c>
      <c r="X145" s="171">
        <v>0</v>
      </c>
      <c r="Y145" s="171">
        <f t="shared" si="17"/>
        <v>0</v>
      </c>
      <c r="Z145" s="171">
        <v>0</v>
      </c>
      <c r="AA145" s="172">
        <f t="shared" si="18"/>
        <v>0</v>
      </c>
      <c r="AR145" s="18" t="s">
        <v>363</v>
      </c>
      <c r="AT145" s="18" t="s">
        <v>182</v>
      </c>
      <c r="AU145" s="18" t="s">
        <v>86</v>
      </c>
      <c r="AY145" s="18" t="s">
        <v>181</v>
      </c>
      <c r="BE145" s="113">
        <f t="shared" si="19"/>
        <v>0</v>
      </c>
      <c r="BF145" s="113">
        <f t="shared" si="20"/>
        <v>1.56</v>
      </c>
      <c r="BG145" s="113">
        <f t="shared" si="21"/>
        <v>0</v>
      </c>
      <c r="BH145" s="113">
        <f t="shared" si="22"/>
        <v>0</v>
      </c>
      <c r="BI145" s="113">
        <f t="shared" si="23"/>
        <v>0</v>
      </c>
      <c r="BJ145" s="18" t="s">
        <v>86</v>
      </c>
      <c r="BK145" s="113">
        <f t="shared" si="24"/>
        <v>1.56</v>
      </c>
      <c r="BL145" s="18" t="s">
        <v>363</v>
      </c>
      <c r="BM145" s="18" t="s">
        <v>316</v>
      </c>
    </row>
    <row r="146" spans="2:65" s="1" customFormat="1" ht="22.5" customHeight="1">
      <c r="B146" s="137"/>
      <c r="C146" s="166" t="s">
        <v>248</v>
      </c>
      <c r="D146" s="166" t="s">
        <v>182</v>
      </c>
      <c r="E146" s="167" t="s">
        <v>1099</v>
      </c>
      <c r="F146" s="308" t="s">
        <v>1100</v>
      </c>
      <c r="G146" s="308"/>
      <c r="H146" s="308"/>
      <c r="I146" s="308"/>
      <c r="J146" s="168" t="s">
        <v>372</v>
      </c>
      <c r="K146" s="192">
        <v>7.7619999999999996</v>
      </c>
      <c r="L146" s="309">
        <v>1</v>
      </c>
      <c r="M146" s="309"/>
      <c r="N146" s="310">
        <f t="shared" si="15"/>
        <v>7.76</v>
      </c>
      <c r="O146" s="310"/>
      <c r="P146" s="310"/>
      <c r="Q146" s="310"/>
      <c r="R146" s="140"/>
      <c r="T146" s="170" t="s">
        <v>5</v>
      </c>
      <c r="U146" s="43" t="s">
        <v>42</v>
      </c>
      <c r="V146" s="35"/>
      <c r="W146" s="171">
        <f t="shared" si="16"/>
        <v>0</v>
      </c>
      <c r="X146" s="171">
        <v>0</v>
      </c>
      <c r="Y146" s="171">
        <f t="shared" si="17"/>
        <v>0</v>
      </c>
      <c r="Z146" s="171">
        <v>0</v>
      </c>
      <c r="AA146" s="172">
        <f t="shared" si="18"/>
        <v>0</v>
      </c>
      <c r="AR146" s="18" t="s">
        <v>363</v>
      </c>
      <c r="AT146" s="18" t="s">
        <v>182</v>
      </c>
      <c r="AU146" s="18" t="s">
        <v>86</v>
      </c>
      <c r="AY146" s="18" t="s">
        <v>181</v>
      </c>
      <c r="BE146" s="113">
        <f t="shared" si="19"/>
        <v>0</v>
      </c>
      <c r="BF146" s="113">
        <f t="shared" si="20"/>
        <v>7.76</v>
      </c>
      <c r="BG146" s="113">
        <f t="shared" si="21"/>
        <v>0</v>
      </c>
      <c r="BH146" s="113">
        <f t="shared" si="22"/>
        <v>0</v>
      </c>
      <c r="BI146" s="113">
        <f t="shared" si="23"/>
        <v>0</v>
      </c>
      <c r="BJ146" s="18" t="s">
        <v>86</v>
      </c>
      <c r="BK146" s="113">
        <f t="shared" si="24"/>
        <v>7.76</v>
      </c>
      <c r="BL146" s="18" t="s">
        <v>363</v>
      </c>
      <c r="BM146" s="18" t="s">
        <v>322</v>
      </c>
    </row>
    <row r="147" spans="2:65" s="1" customFormat="1" ht="50.1" customHeight="1">
      <c r="B147" s="34"/>
      <c r="C147" s="35"/>
      <c r="D147" s="157" t="s">
        <v>619</v>
      </c>
      <c r="E147" s="35"/>
      <c r="F147" s="35"/>
      <c r="G147" s="35"/>
      <c r="H147" s="35"/>
      <c r="I147" s="35"/>
      <c r="J147" s="35"/>
      <c r="K147" s="35"/>
      <c r="L147" s="35"/>
      <c r="M147" s="35"/>
      <c r="N147" s="316">
        <f>BK147</f>
        <v>0</v>
      </c>
      <c r="O147" s="317"/>
      <c r="P147" s="317"/>
      <c r="Q147" s="317"/>
      <c r="R147" s="36"/>
      <c r="T147" s="177"/>
      <c r="U147" s="55"/>
      <c r="V147" s="55"/>
      <c r="W147" s="55"/>
      <c r="X147" s="55"/>
      <c r="Y147" s="55"/>
      <c r="Z147" s="55"/>
      <c r="AA147" s="57"/>
      <c r="AT147" s="18" t="s">
        <v>74</v>
      </c>
      <c r="AU147" s="18" t="s">
        <v>75</v>
      </c>
      <c r="AY147" s="18" t="s">
        <v>620</v>
      </c>
      <c r="BK147" s="113">
        <v>0</v>
      </c>
    </row>
    <row r="148" spans="2:65" s="1" customFormat="1" ht="6.9" customHeight="1">
      <c r="B148" s="58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60"/>
    </row>
  </sheetData>
  <mergeCells count="145">
    <mergeCell ref="N147:Q147"/>
    <mergeCell ref="H1:K1"/>
    <mergeCell ref="S2:AC2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4:I134"/>
    <mergeCell ref="L134:M134"/>
    <mergeCell ref="N134:Q134"/>
    <mergeCell ref="F135:I135"/>
    <mergeCell ref="L135:M135"/>
    <mergeCell ref="N135:Q135"/>
    <mergeCell ref="F137:I137"/>
    <mergeCell ref="L137:M137"/>
    <mergeCell ref="N137:Q137"/>
    <mergeCell ref="N136:Q136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M112:P112"/>
    <mergeCell ref="M114:Q114"/>
    <mergeCell ref="M115:Q115"/>
    <mergeCell ref="F117:I117"/>
    <mergeCell ref="L117:M117"/>
    <mergeCell ref="N117:Q117"/>
    <mergeCell ref="F121:I121"/>
    <mergeCell ref="L121:M121"/>
    <mergeCell ref="N121:Q121"/>
    <mergeCell ref="N118:Q118"/>
    <mergeCell ref="N119:Q119"/>
    <mergeCell ref="N120:Q120"/>
    <mergeCell ref="D97:H97"/>
    <mergeCell ref="N97:Q97"/>
    <mergeCell ref="D98:H98"/>
    <mergeCell ref="N98:Q98"/>
    <mergeCell ref="N99:Q99"/>
    <mergeCell ref="L101:Q101"/>
    <mergeCell ref="C107:Q107"/>
    <mergeCell ref="F109:P109"/>
    <mergeCell ref="F110:P110"/>
    <mergeCell ref="N89:Q89"/>
    <mergeCell ref="N90:Q90"/>
    <mergeCell ref="N91:Q91"/>
    <mergeCell ref="N93:Q93"/>
    <mergeCell ref="D94:H94"/>
    <mergeCell ref="N94:Q94"/>
    <mergeCell ref="D95:H95"/>
    <mergeCell ref="N95:Q95"/>
    <mergeCell ref="D96:H96"/>
    <mergeCell ref="N96:Q96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6" display="2) Rekapitulácia rozpočtu"/>
    <hyperlink ref="L1" location="C117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91"/>
  <sheetViews>
    <sheetView showGridLines="0" workbookViewId="0">
      <pane ySplit="1" topLeftCell="A150" activePane="bottomLeft" state="frozen"/>
      <selection pane="bottomLeft" activeCell="L187" sqref="L187:M187"/>
    </sheetView>
  </sheetViews>
  <sheetFormatPr defaultRowHeight="12"/>
  <cols>
    <col min="1" max="1" width="8.140625" customWidth="1"/>
    <col min="2" max="2" width="1.7109375" customWidth="1"/>
    <col min="3" max="4" width="4.140625" customWidth="1"/>
    <col min="5" max="5" width="17.140625" customWidth="1"/>
    <col min="6" max="7" width="11.140625" customWidth="1"/>
    <col min="8" max="8" width="12.28515625" customWidth="1"/>
    <col min="9" max="9" width="7" customWidth="1"/>
    <col min="10" max="10" width="5.140625" customWidth="1"/>
    <col min="11" max="11" width="11.28515625" customWidth="1"/>
    <col min="12" max="12" width="12" customWidth="1"/>
    <col min="13" max="14" width="6" customWidth="1"/>
    <col min="15" max="15" width="2" customWidth="1"/>
    <col min="16" max="16" width="12.285156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140625" hidden="1" customWidth="1"/>
    <col min="22" max="22" width="12.140625" hidden="1" customWidth="1"/>
    <col min="23" max="23" width="16.140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140625" hidden="1" customWidth="1"/>
    <col min="29" max="29" width="11" customWidth="1"/>
    <col min="30" max="30" width="15" customWidth="1"/>
    <col min="31" max="31" width="16.140625" customWidth="1"/>
    <col min="44" max="65" width="9.1406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133</v>
      </c>
      <c r="G1" s="14"/>
      <c r="H1" s="320" t="s">
        <v>134</v>
      </c>
      <c r="I1" s="320"/>
      <c r="J1" s="320"/>
      <c r="K1" s="320"/>
      <c r="L1" s="14" t="s">
        <v>135</v>
      </c>
      <c r="M1" s="12"/>
      <c r="N1" s="12"/>
      <c r="O1" s="13" t="s">
        <v>136</v>
      </c>
      <c r="P1" s="12"/>
      <c r="Q1" s="12"/>
      <c r="R1" s="12"/>
      <c r="S1" s="14" t="s">
        <v>137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>
      <c r="C2" s="235" t="s">
        <v>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79" t="s">
        <v>8</v>
      </c>
      <c r="T2" s="280"/>
      <c r="U2" s="280"/>
      <c r="V2" s="280"/>
      <c r="W2" s="280"/>
      <c r="X2" s="280"/>
      <c r="Y2" s="280"/>
      <c r="Z2" s="280"/>
      <c r="AA2" s="280"/>
      <c r="AB2" s="280"/>
      <c r="AC2" s="280"/>
      <c r="AT2" s="18" t="s">
        <v>115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75</v>
      </c>
    </row>
    <row r="4" spans="1:66" ht="36.9" customHeight="1">
      <c r="B4" s="22"/>
      <c r="C4" s="237" t="s">
        <v>138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"/>
      <c r="T4" s="24" t="s">
        <v>12</v>
      </c>
      <c r="AT4" s="18" t="s">
        <v>6</v>
      </c>
    </row>
    <row r="5" spans="1:66" ht="6.9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18</v>
      </c>
      <c r="E6" s="26"/>
      <c r="F6" s="286" t="str">
        <f>'Rekapitulácia stavby'!K6</f>
        <v>Novostavba materskej školy na parcele č.370/12, Púchov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6"/>
      <c r="R6" s="23"/>
    </row>
    <row r="7" spans="1:66" ht="25.35" customHeight="1">
      <c r="B7" s="22"/>
      <c r="C7" s="26"/>
      <c r="D7" s="30" t="s">
        <v>139</v>
      </c>
      <c r="E7" s="26"/>
      <c r="F7" s="286" t="s">
        <v>1363</v>
      </c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6"/>
      <c r="R7" s="23"/>
    </row>
    <row r="8" spans="1:66" s="1" customFormat="1" ht="32.85" customHeight="1">
      <c r="B8" s="34"/>
      <c r="C8" s="35"/>
      <c r="D8" s="29" t="s">
        <v>141</v>
      </c>
      <c r="E8" s="35"/>
      <c r="F8" s="243" t="s">
        <v>1364</v>
      </c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35"/>
      <c r="R8" s="36"/>
    </row>
    <row r="9" spans="1:66" s="1" customFormat="1" ht="14.4" customHeight="1">
      <c r="B9" s="34"/>
      <c r="C9" s="35"/>
      <c r="D9" s="30" t="s">
        <v>20</v>
      </c>
      <c r="E9" s="35"/>
      <c r="F9" s="28" t="s">
        <v>23</v>
      </c>
      <c r="G9" s="35"/>
      <c r="H9" s="35"/>
      <c r="I9" s="35"/>
      <c r="J9" s="35"/>
      <c r="K9" s="35"/>
      <c r="L9" s="35"/>
      <c r="M9" s="30" t="s">
        <v>21</v>
      </c>
      <c r="N9" s="35"/>
      <c r="O9" s="28" t="s">
        <v>5</v>
      </c>
      <c r="P9" s="35"/>
      <c r="Q9" s="35"/>
      <c r="R9" s="36"/>
    </row>
    <row r="10" spans="1:66" s="1" customFormat="1" ht="14.4" customHeight="1">
      <c r="B10" s="34"/>
      <c r="C10" s="35"/>
      <c r="D10" s="30" t="s">
        <v>22</v>
      </c>
      <c r="E10" s="35"/>
      <c r="F10" s="28" t="s">
        <v>23</v>
      </c>
      <c r="G10" s="35"/>
      <c r="H10" s="35"/>
      <c r="I10" s="35"/>
      <c r="J10" s="35"/>
      <c r="K10" s="35"/>
      <c r="L10" s="35"/>
      <c r="M10" s="30" t="s">
        <v>24</v>
      </c>
      <c r="N10" s="35"/>
      <c r="O10" s="289">
        <f>'Rekapitulácia stavby'!AN8</f>
        <v>43097</v>
      </c>
      <c r="P10" s="290"/>
      <c r="Q10" s="35"/>
      <c r="R10" s="36"/>
    </row>
    <row r="11" spans="1:66" s="1" customFormat="1" ht="10.65" customHeight="1"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/>
    </row>
    <row r="12" spans="1:66" s="1" customFormat="1" ht="14.4" customHeight="1">
      <c r="B12" s="34"/>
      <c r="C12" s="35"/>
      <c r="D12" s="30" t="s">
        <v>25</v>
      </c>
      <c r="E12" s="35"/>
      <c r="F12" s="35"/>
      <c r="G12" s="35"/>
      <c r="H12" s="35"/>
      <c r="I12" s="35"/>
      <c r="J12" s="35"/>
      <c r="K12" s="35"/>
      <c r="L12" s="35"/>
      <c r="M12" s="30" t="s">
        <v>26</v>
      </c>
      <c r="N12" s="35"/>
      <c r="O12" s="241" t="s">
        <v>5</v>
      </c>
      <c r="P12" s="241"/>
      <c r="Q12" s="35"/>
      <c r="R12" s="36"/>
    </row>
    <row r="13" spans="1:66" s="1" customFormat="1" ht="18" customHeight="1">
      <c r="B13" s="34"/>
      <c r="C13" s="35"/>
      <c r="D13" s="35"/>
      <c r="E13" s="28" t="s">
        <v>27</v>
      </c>
      <c r="F13" s="35"/>
      <c r="G13" s="35"/>
      <c r="H13" s="35"/>
      <c r="I13" s="35"/>
      <c r="J13" s="35"/>
      <c r="K13" s="35"/>
      <c r="L13" s="35"/>
      <c r="M13" s="30" t="s">
        <v>28</v>
      </c>
      <c r="N13" s="35"/>
      <c r="O13" s="241" t="s">
        <v>5</v>
      </c>
      <c r="P13" s="241"/>
      <c r="Q13" s="35"/>
      <c r="R13" s="36"/>
    </row>
    <row r="14" spans="1:66" s="1" customFormat="1" ht="6.9" customHeight="1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</row>
    <row r="15" spans="1:66" s="1" customFormat="1" ht="14.4" customHeight="1">
      <c r="B15" s="34"/>
      <c r="C15" s="35"/>
      <c r="D15" s="30" t="s">
        <v>29</v>
      </c>
      <c r="E15" s="35"/>
      <c r="F15" s="35"/>
      <c r="G15" s="35"/>
      <c r="H15" s="35"/>
      <c r="I15" s="35"/>
      <c r="J15" s="35"/>
      <c r="K15" s="35"/>
      <c r="L15" s="35"/>
      <c r="M15" s="30" t="s">
        <v>26</v>
      </c>
      <c r="N15" s="35"/>
      <c r="O15" s="291" t="str">
        <f>IF('Rekapitulácia stavby'!AN13="","",'Rekapitulácia stavby'!AN13)</f>
        <v>36 833 380</v>
      </c>
      <c r="P15" s="241"/>
      <c r="Q15" s="35"/>
      <c r="R15" s="36"/>
    </row>
    <row r="16" spans="1:66" s="1" customFormat="1" ht="18" customHeight="1">
      <c r="B16" s="34"/>
      <c r="C16" s="35"/>
      <c r="D16" s="35"/>
      <c r="E16" s="291" t="str">
        <f>IF('Rekapitulácia stavby'!E14="","",'Rekapitulácia stavby'!E14)</f>
        <v>M - SILNICE SK s.r.o.</v>
      </c>
      <c r="F16" s="292"/>
      <c r="G16" s="292"/>
      <c r="H16" s="292"/>
      <c r="I16" s="292"/>
      <c r="J16" s="292"/>
      <c r="K16" s="292"/>
      <c r="L16" s="292"/>
      <c r="M16" s="30" t="s">
        <v>28</v>
      </c>
      <c r="N16" s="35"/>
      <c r="O16" s="291" t="str">
        <f>IF('Rekapitulácia stavby'!AN14="","",'Rekapitulácia stavby'!AN14)</f>
        <v>SK2022448098</v>
      </c>
      <c r="P16" s="241"/>
      <c r="Q16" s="35"/>
      <c r="R16" s="36"/>
    </row>
    <row r="17" spans="2:18" s="1" customFormat="1" ht="6.9" customHeight="1"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/>
    </row>
    <row r="18" spans="2:18" s="1" customFormat="1" ht="14.4" customHeight="1">
      <c r="B18" s="34"/>
      <c r="C18" s="35"/>
      <c r="D18" s="30" t="s">
        <v>31</v>
      </c>
      <c r="E18" s="35"/>
      <c r="F18" s="35"/>
      <c r="G18" s="35"/>
      <c r="H18" s="35"/>
      <c r="I18" s="35"/>
      <c r="J18" s="35"/>
      <c r="K18" s="35"/>
      <c r="L18" s="35"/>
      <c r="M18" s="30" t="s">
        <v>26</v>
      </c>
      <c r="N18" s="35"/>
      <c r="O18" s="241" t="s">
        <v>5</v>
      </c>
      <c r="P18" s="241"/>
      <c r="Q18" s="35"/>
      <c r="R18" s="36"/>
    </row>
    <row r="19" spans="2:18" s="1" customFormat="1" ht="18" customHeight="1">
      <c r="B19" s="34"/>
      <c r="C19" s="35"/>
      <c r="D19" s="35"/>
      <c r="E19" s="28" t="s">
        <v>32</v>
      </c>
      <c r="F19" s="35"/>
      <c r="G19" s="35"/>
      <c r="H19" s="35"/>
      <c r="I19" s="35"/>
      <c r="J19" s="35"/>
      <c r="K19" s="35"/>
      <c r="L19" s="35"/>
      <c r="M19" s="30" t="s">
        <v>28</v>
      </c>
      <c r="N19" s="35"/>
      <c r="O19" s="241" t="s">
        <v>5</v>
      </c>
      <c r="P19" s="241"/>
      <c r="Q19" s="35"/>
      <c r="R19" s="36"/>
    </row>
    <row r="20" spans="2:18" s="1" customFormat="1" ht="6.9" customHeight="1"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6"/>
    </row>
    <row r="21" spans="2:18" s="1" customFormat="1" ht="14.4" customHeight="1">
      <c r="B21" s="34"/>
      <c r="C21" s="35"/>
      <c r="D21" s="30" t="s">
        <v>34</v>
      </c>
      <c r="E21" s="35"/>
      <c r="F21" s="35"/>
      <c r="G21" s="35"/>
      <c r="H21" s="35"/>
      <c r="I21" s="35"/>
      <c r="J21" s="35"/>
      <c r="K21" s="35"/>
      <c r="L21" s="35"/>
      <c r="M21" s="30" t="s">
        <v>26</v>
      </c>
      <c r="N21" s="35"/>
      <c r="O21" s="241" t="str">
        <f>IF('Rekapitulácia stavby'!AN19="","",'Rekapitulácia stavby'!AN19)</f>
        <v/>
      </c>
      <c r="P21" s="241"/>
      <c r="Q21" s="35"/>
      <c r="R21" s="36"/>
    </row>
    <row r="22" spans="2:18" s="1" customFormat="1" ht="18" customHeight="1">
      <c r="B22" s="34"/>
      <c r="C22" s="35"/>
      <c r="D22" s="35"/>
      <c r="E22" s="28" t="str">
        <f>IF('Rekapitulácia stavby'!E20="","",'Rekapitulácia stavby'!E20)</f>
        <v xml:space="preserve"> </v>
      </c>
      <c r="F22" s="35"/>
      <c r="G22" s="35"/>
      <c r="H22" s="35"/>
      <c r="I22" s="35"/>
      <c r="J22" s="35"/>
      <c r="K22" s="35"/>
      <c r="L22" s="35"/>
      <c r="M22" s="30" t="s">
        <v>28</v>
      </c>
      <c r="N22" s="35"/>
      <c r="O22" s="241" t="str">
        <f>IF('Rekapitulácia stavby'!AN20="","",'Rekapitulácia stavby'!AN20)</f>
        <v/>
      </c>
      <c r="P22" s="241"/>
      <c r="Q22" s="35"/>
      <c r="R22" s="36"/>
    </row>
    <row r="23" spans="2:18" s="1" customFormat="1" ht="6.9" customHeight="1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4.4" customHeight="1">
      <c r="B24" s="34"/>
      <c r="C24" s="35"/>
      <c r="D24" s="30" t="s">
        <v>35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</row>
    <row r="25" spans="2:18" s="1" customFormat="1" ht="22.5" customHeight="1">
      <c r="B25" s="34"/>
      <c r="C25" s="35"/>
      <c r="D25" s="35"/>
      <c r="E25" s="246" t="s">
        <v>5</v>
      </c>
      <c r="F25" s="246"/>
      <c r="G25" s="246"/>
      <c r="H25" s="246"/>
      <c r="I25" s="246"/>
      <c r="J25" s="246"/>
      <c r="K25" s="246"/>
      <c r="L25" s="246"/>
      <c r="M25" s="35"/>
      <c r="N25" s="35"/>
      <c r="O25" s="35"/>
      <c r="P25" s="35"/>
      <c r="Q25" s="35"/>
      <c r="R25" s="36"/>
    </row>
    <row r="26" spans="2:18" s="1" customFormat="1" ht="6.9" customHeight="1"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6"/>
    </row>
    <row r="27" spans="2:18" s="1" customFormat="1" ht="6.9" customHeight="1">
      <c r="B27" s="34"/>
      <c r="C27" s="35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35"/>
      <c r="R27" s="36"/>
    </row>
    <row r="28" spans="2:18" s="1" customFormat="1" ht="14.4" customHeight="1">
      <c r="B28" s="34"/>
      <c r="C28" s="35"/>
      <c r="D28" s="122" t="s">
        <v>143</v>
      </c>
      <c r="E28" s="35"/>
      <c r="F28" s="35"/>
      <c r="G28" s="35"/>
      <c r="H28" s="35"/>
      <c r="I28" s="35"/>
      <c r="J28" s="35"/>
      <c r="K28" s="35"/>
      <c r="L28" s="35"/>
      <c r="M28" s="247">
        <f>N89</f>
        <v>8762.6400000000012</v>
      </c>
      <c r="N28" s="247"/>
      <c r="O28" s="247"/>
      <c r="P28" s="247"/>
      <c r="Q28" s="35"/>
      <c r="R28" s="36"/>
    </row>
    <row r="29" spans="2:18" s="1" customFormat="1" ht="14.4" customHeight="1">
      <c r="B29" s="34"/>
      <c r="C29" s="35"/>
      <c r="D29" s="33" t="s">
        <v>127</v>
      </c>
      <c r="E29" s="35"/>
      <c r="F29" s="35"/>
      <c r="G29" s="35"/>
      <c r="H29" s="35"/>
      <c r="I29" s="35"/>
      <c r="J29" s="35"/>
      <c r="K29" s="35"/>
      <c r="L29" s="35"/>
      <c r="M29" s="247">
        <f>N101</f>
        <v>0</v>
      </c>
      <c r="N29" s="247"/>
      <c r="O29" s="247"/>
      <c r="P29" s="247"/>
      <c r="Q29" s="35"/>
      <c r="R29" s="36"/>
    </row>
    <row r="30" spans="2:18" s="1" customFormat="1" ht="6.9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6"/>
    </row>
    <row r="31" spans="2:18" s="1" customFormat="1" ht="25.35" customHeight="1">
      <c r="B31" s="34"/>
      <c r="C31" s="35"/>
      <c r="D31" s="123" t="s">
        <v>38</v>
      </c>
      <c r="E31" s="35"/>
      <c r="F31" s="35"/>
      <c r="G31" s="35"/>
      <c r="H31" s="35"/>
      <c r="I31" s="35"/>
      <c r="J31" s="35"/>
      <c r="K31" s="35"/>
      <c r="L31" s="35"/>
      <c r="M31" s="293">
        <f>ROUND(M28+M29,2)</f>
        <v>8762.64</v>
      </c>
      <c r="N31" s="288"/>
      <c r="O31" s="288"/>
      <c r="P31" s="288"/>
      <c r="Q31" s="35"/>
      <c r="R31" s="36"/>
    </row>
    <row r="32" spans="2:18" s="1" customFormat="1" ht="6.9" customHeight="1">
      <c r="B32" s="34"/>
      <c r="C32" s="35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35"/>
      <c r="R32" s="36"/>
    </row>
    <row r="33" spans="2:18" s="1" customFormat="1" ht="14.4" customHeight="1">
      <c r="B33" s="34"/>
      <c r="C33" s="35"/>
      <c r="D33" s="41" t="s">
        <v>39</v>
      </c>
      <c r="E33" s="41" t="s">
        <v>40</v>
      </c>
      <c r="F33" s="42">
        <v>0.2</v>
      </c>
      <c r="G33" s="124" t="s">
        <v>41</v>
      </c>
      <c r="H33" s="294">
        <f>(SUM(BE101:BE108)+SUM(BE127:BE189))</f>
        <v>0</v>
      </c>
      <c r="I33" s="288"/>
      <c r="J33" s="288"/>
      <c r="K33" s="35"/>
      <c r="L33" s="35"/>
      <c r="M33" s="294">
        <f>ROUND((SUM(BE101:BE108)+SUM(BE127:BE189)), 2)*F33</f>
        <v>0</v>
      </c>
      <c r="N33" s="288"/>
      <c r="O33" s="288"/>
      <c r="P33" s="288"/>
      <c r="Q33" s="35"/>
      <c r="R33" s="36"/>
    </row>
    <row r="34" spans="2:18" s="1" customFormat="1" ht="14.4" customHeight="1">
      <c r="B34" s="34"/>
      <c r="C34" s="35"/>
      <c r="D34" s="35"/>
      <c r="E34" s="41" t="s">
        <v>42</v>
      </c>
      <c r="F34" s="42">
        <v>0.2</v>
      </c>
      <c r="G34" s="124" t="s">
        <v>41</v>
      </c>
      <c r="H34" s="294">
        <f>(SUM(BF101:BF108)+SUM(BF127:BF189))</f>
        <v>8762.64</v>
      </c>
      <c r="I34" s="288"/>
      <c r="J34" s="288"/>
      <c r="K34" s="35"/>
      <c r="L34" s="35"/>
      <c r="M34" s="294">
        <f>ROUND((SUM(BF101:BF108)+SUM(BF127:BF189)), 2)*F34</f>
        <v>1752.528</v>
      </c>
      <c r="N34" s="288"/>
      <c r="O34" s="288"/>
      <c r="P34" s="288"/>
      <c r="Q34" s="35"/>
      <c r="R34" s="36"/>
    </row>
    <row r="35" spans="2:18" s="1" customFormat="1" ht="14.4" hidden="1" customHeight="1">
      <c r="B35" s="34"/>
      <c r="C35" s="35"/>
      <c r="D35" s="35"/>
      <c r="E35" s="41" t="s">
        <v>43</v>
      </c>
      <c r="F35" s="42">
        <v>0.2</v>
      </c>
      <c r="G35" s="124" t="s">
        <v>41</v>
      </c>
      <c r="H35" s="294">
        <f>(SUM(BG101:BG108)+SUM(BG127:BG189))</f>
        <v>0</v>
      </c>
      <c r="I35" s="288"/>
      <c r="J35" s="288"/>
      <c r="K35" s="35"/>
      <c r="L35" s="35"/>
      <c r="M35" s="294">
        <v>0</v>
      </c>
      <c r="N35" s="288"/>
      <c r="O35" s="288"/>
      <c r="P35" s="288"/>
      <c r="Q35" s="35"/>
      <c r="R35" s="36"/>
    </row>
    <row r="36" spans="2:18" s="1" customFormat="1" ht="14.4" hidden="1" customHeight="1">
      <c r="B36" s="34"/>
      <c r="C36" s="35"/>
      <c r="D36" s="35"/>
      <c r="E36" s="41" t="s">
        <v>44</v>
      </c>
      <c r="F36" s="42">
        <v>0.2</v>
      </c>
      <c r="G36" s="124" t="s">
        <v>41</v>
      </c>
      <c r="H36" s="294">
        <f>(SUM(BH101:BH108)+SUM(BH127:BH189))</f>
        <v>0</v>
      </c>
      <c r="I36" s="288"/>
      <c r="J36" s="288"/>
      <c r="K36" s="35"/>
      <c r="L36" s="35"/>
      <c r="M36" s="294">
        <v>0</v>
      </c>
      <c r="N36" s="288"/>
      <c r="O36" s="288"/>
      <c r="P36" s="288"/>
      <c r="Q36" s="35"/>
      <c r="R36" s="36"/>
    </row>
    <row r="37" spans="2:18" s="1" customFormat="1" ht="14.4" hidden="1" customHeight="1">
      <c r="B37" s="34"/>
      <c r="C37" s="35"/>
      <c r="D37" s="35"/>
      <c r="E37" s="41" t="s">
        <v>45</v>
      </c>
      <c r="F37" s="42">
        <v>0</v>
      </c>
      <c r="G37" s="124" t="s">
        <v>41</v>
      </c>
      <c r="H37" s="294">
        <f>(SUM(BI101:BI108)+SUM(BI127:BI189))</f>
        <v>0</v>
      </c>
      <c r="I37" s="288"/>
      <c r="J37" s="288"/>
      <c r="K37" s="35"/>
      <c r="L37" s="35"/>
      <c r="M37" s="294">
        <v>0</v>
      </c>
      <c r="N37" s="288"/>
      <c r="O37" s="288"/>
      <c r="P37" s="288"/>
      <c r="Q37" s="35"/>
      <c r="R37" s="36"/>
    </row>
    <row r="38" spans="2:18" s="1" customFormat="1" ht="6.9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6"/>
    </row>
    <row r="39" spans="2:18" s="1" customFormat="1" ht="25.35" customHeight="1">
      <c r="B39" s="34"/>
      <c r="C39" s="120"/>
      <c r="D39" s="125" t="s">
        <v>46</v>
      </c>
      <c r="E39" s="74"/>
      <c r="F39" s="74"/>
      <c r="G39" s="126" t="s">
        <v>47</v>
      </c>
      <c r="H39" s="127" t="s">
        <v>48</v>
      </c>
      <c r="I39" s="74"/>
      <c r="J39" s="74"/>
      <c r="K39" s="74"/>
      <c r="L39" s="295">
        <f>SUM(M31:M37)</f>
        <v>10515.168</v>
      </c>
      <c r="M39" s="295"/>
      <c r="N39" s="295"/>
      <c r="O39" s="295"/>
      <c r="P39" s="296"/>
      <c r="Q39" s="120"/>
      <c r="R39" s="36"/>
    </row>
    <row r="40" spans="2:18" s="1" customFormat="1" ht="14.4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s="1" customFormat="1" ht="14.4" customHeight="1"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4.4">
      <c r="B50" s="34"/>
      <c r="C50" s="35"/>
      <c r="D50" s="49" t="s">
        <v>49</v>
      </c>
      <c r="E50" s="50"/>
      <c r="F50" s="50"/>
      <c r="G50" s="50"/>
      <c r="H50" s="51"/>
      <c r="I50" s="35"/>
      <c r="J50" s="49" t="s">
        <v>50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2"/>
      <c r="C51" s="26"/>
      <c r="D51" s="52"/>
      <c r="E51" s="26"/>
      <c r="F51" s="26"/>
      <c r="G51" s="26"/>
      <c r="H51" s="53"/>
      <c r="I51" s="26"/>
      <c r="J51" s="52"/>
      <c r="K51" s="26"/>
      <c r="L51" s="26"/>
      <c r="M51" s="26"/>
      <c r="N51" s="26"/>
      <c r="O51" s="26"/>
      <c r="P51" s="53"/>
      <c r="Q51" s="26"/>
      <c r="R51" s="23"/>
    </row>
    <row r="52" spans="2:18">
      <c r="B52" s="22"/>
      <c r="C52" s="26"/>
      <c r="D52" s="52"/>
      <c r="E52" s="26"/>
      <c r="F52" s="26"/>
      <c r="G52" s="26"/>
      <c r="H52" s="53"/>
      <c r="I52" s="26"/>
      <c r="J52" s="52"/>
      <c r="K52" s="26"/>
      <c r="L52" s="26"/>
      <c r="M52" s="26"/>
      <c r="N52" s="26"/>
      <c r="O52" s="26"/>
      <c r="P52" s="53"/>
      <c r="Q52" s="26"/>
      <c r="R52" s="23"/>
    </row>
    <row r="53" spans="2:18">
      <c r="B53" s="22"/>
      <c r="C53" s="26"/>
      <c r="D53" s="52"/>
      <c r="E53" s="26"/>
      <c r="F53" s="26"/>
      <c r="G53" s="26"/>
      <c r="H53" s="53"/>
      <c r="I53" s="26"/>
      <c r="J53" s="52"/>
      <c r="K53" s="26"/>
      <c r="L53" s="26"/>
      <c r="M53" s="26"/>
      <c r="N53" s="26"/>
      <c r="O53" s="26"/>
      <c r="P53" s="53"/>
      <c r="Q53" s="26"/>
      <c r="R53" s="23"/>
    </row>
    <row r="54" spans="2:18">
      <c r="B54" s="22"/>
      <c r="C54" s="26"/>
      <c r="D54" s="52"/>
      <c r="E54" s="26"/>
      <c r="F54" s="26"/>
      <c r="G54" s="26"/>
      <c r="H54" s="53"/>
      <c r="I54" s="26"/>
      <c r="J54" s="52"/>
      <c r="K54" s="26"/>
      <c r="L54" s="26"/>
      <c r="M54" s="26"/>
      <c r="N54" s="26"/>
      <c r="O54" s="26"/>
      <c r="P54" s="53"/>
      <c r="Q54" s="26"/>
      <c r="R54" s="23"/>
    </row>
    <row r="55" spans="2:18">
      <c r="B55" s="22"/>
      <c r="C55" s="26"/>
      <c r="D55" s="52"/>
      <c r="E55" s="26"/>
      <c r="F55" s="26"/>
      <c r="G55" s="26"/>
      <c r="H55" s="53"/>
      <c r="I55" s="26"/>
      <c r="J55" s="52"/>
      <c r="K55" s="26"/>
      <c r="L55" s="26"/>
      <c r="M55" s="26"/>
      <c r="N55" s="26"/>
      <c r="O55" s="26"/>
      <c r="P55" s="53"/>
      <c r="Q55" s="26"/>
      <c r="R55" s="23"/>
    </row>
    <row r="56" spans="2:18">
      <c r="B56" s="22"/>
      <c r="C56" s="26"/>
      <c r="D56" s="52"/>
      <c r="E56" s="26"/>
      <c r="F56" s="26"/>
      <c r="G56" s="26"/>
      <c r="H56" s="53"/>
      <c r="I56" s="26"/>
      <c r="J56" s="52"/>
      <c r="K56" s="26"/>
      <c r="L56" s="26"/>
      <c r="M56" s="26"/>
      <c r="N56" s="26"/>
      <c r="O56" s="26"/>
      <c r="P56" s="53"/>
      <c r="Q56" s="26"/>
      <c r="R56" s="23"/>
    </row>
    <row r="57" spans="2:18">
      <c r="B57" s="22"/>
      <c r="C57" s="26"/>
      <c r="D57" s="52"/>
      <c r="E57" s="26"/>
      <c r="F57" s="26"/>
      <c r="G57" s="26"/>
      <c r="H57" s="53"/>
      <c r="I57" s="26"/>
      <c r="J57" s="52"/>
      <c r="K57" s="26"/>
      <c r="L57" s="26"/>
      <c r="M57" s="26"/>
      <c r="N57" s="26"/>
      <c r="O57" s="26"/>
      <c r="P57" s="53"/>
      <c r="Q57" s="26"/>
      <c r="R57" s="23"/>
    </row>
    <row r="58" spans="2:18">
      <c r="B58" s="22"/>
      <c r="C58" s="26"/>
      <c r="D58" s="52"/>
      <c r="E58" s="26"/>
      <c r="F58" s="26"/>
      <c r="G58" s="26"/>
      <c r="H58" s="53"/>
      <c r="I58" s="26"/>
      <c r="J58" s="52"/>
      <c r="K58" s="26"/>
      <c r="L58" s="26"/>
      <c r="M58" s="26"/>
      <c r="N58" s="26"/>
      <c r="O58" s="26"/>
      <c r="P58" s="53"/>
      <c r="Q58" s="26"/>
      <c r="R58" s="23"/>
    </row>
    <row r="59" spans="2:18" s="1" customFormat="1" ht="14.4">
      <c r="B59" s="34"/>
      <c r="C59" s="35"/>
      <c r="D59" s="54" t="s">
        <v>51</v>
      </c>
      <c r="E59" s="55"/>
      <c r="F59" s="55"/>
      <c r="G59" s="56" t="s">
        <v>52</v>
      </c>
      <c r="H59" s="57"/>
      <c r="I59" s="35"/>
      <c r="J59" s="54" t="s">
        <v>51</v>
      </c>
      <c r="K59" s="55"/>
      <c r="L59" s="55"/>
      <c r="M59" s="55"/>
      <c r="N59" s="56" t="s">
        <v>52</v>
      </c>
      <c r="O59" s="55"/>
      <c r="P59" s="57"/>
      <c r="Q59" s="35"/>
      <c r="R59" s="36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4.4">
      <c r="B61" s="34"/>
      <c r="C61" s="35"/>
      <c r="D61" s="49" t="s">
        <v>53</v>
      </c>
      <c r="E61" s="50"/>
      <c r="F61" s="50"/>
      <c r="G61" s="50"/>
      <c r="H61" s="51"/>
      <c r="I61" s="35"/>
      <c r="J61" s="49" t="s">
        <v>54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2"/>
      <c r="C62" s="26"/>
      <c r="D62" s="52"/>
      <c r="E62" s="26"/>
      <c r="F62" s="26"/>
      <c r="G62" s="26"/>
      <c r="H62" s="53"/>
      <c r="I62" s="26"/>
      <c r="J62" s="52"/>
      <c r="K62" s="26"/>
      <c r="L62" s="26"/>
      <c r="M62" s="26"/>
      <c r="N62" s="26"/>
      <c r="O62" s="26"/>
      <c r="P62" s="53"/>
      <c r="Q62" s="26"/>
      <c r="R62" s="23"/>
    </row>
    <row r="63" spans="2:18">
      <c r="B63" s="22"/>
      <c r="C63" s="26"/>
      <c r="D63" s="52"/>
      <c r="E63" s="26"/>
      <c r="F63" s="26"/>
      <c r="G63" s="26"/>
      <c r="H63" s="53"/>
      <c r="I63" s="26"/>
      <c r="J63" s="52"/>
      <c r="K63" s="26"/>
      <c r="L63" s="26"/>
      <c r="M63" s="26"/>
      <c r="N63" s="26"/>
      <c r="O63" s="26"/>
      <c r="P63" s="53"/>
      <c r="Q63" s="26"/>
      <c r="R63" s="23"/>
    </row>
    <row r="64" spans="2:18">
      <c r="B64" s="22"/>
      <c r="C64" s="26"/>
      <c r="D64" s="52"/>
      <c r="E64" s="26"/>
      <c r="F64" s="26"/>
      <c r="G64" s="26"/>
      <c r="H64" s="53"/>
      <c r="I64" s="26"/>
      <c r="J64" s="52"/>
      <c r="K64" s="26"/>
      <c r="L64" s="26"/>
      <c r="M64" s="26"/>
      <c r="N64" s="26"/>
      <c r="O64" s="26"/>
      <c r="P64" s="53"/>
      <c r="Q64" s="26"/>
      <c r="R64" s="23"/>
    </row>
    <row r="65" spans="2:18">
      <c r="B65" s="22"/>
      <c r="C65" s="26"/>
      <c r="D65" s="52"/>
      <c r="E65" s="26"/>
      <c r="F65" s="26"/>
      <c r="G65" s="26"/>
      <c r="H65" s="53"/>
      <c r="I65" s="26"/>
      <c r="J65" s="52"/>
      <c r="K65" s="26"/>
      <c r="L65" s="26"/>
      <c r="M65" s="26"/>
      <c r="N65" s="26"/>
      <c r="O65" s="26"/>
      <c r="P65" s="53"/>
      <c r="Q65" s="26"/>
      <c r="R65" s="23"/>
    </row>
    <row r="66" spans="2:18">
      <c r="B66" s="22"/>
      <c r="C66" s="26"/>
      <c r="D66" s="52"/>
      <c r="E66" s="26"/>
      <c r="F66" s="26"/>
      <c r="G66" s="26"/>
      <c r="H66" s="53"/>
      <c r="I66" s="26"/>
      <c r="J66" s="52"/>
      <c r="K66" s="26"/>
      <c r="L66" s="26"/>
      <c r="M66" s="26"/>
      <c r="N66" s="26"/>
      <c r="O66" s="26"/>
      <c r="P66" s="53"/>
      <c r="Q66" s="26"/>
      <c r="R66" s="23"/>
    </row>
    <row r="67" spans="2:18">
      <c r="B67" s="22"/>
      <c r="C67" s="26"/>
      <c r="D67" s="52"/>
      <c r="E67" s="26"/>
      <c r="F67" s="26"/>
      <c r="G67" s="26"/>
      <c r="H67" s="53"/>
      <c r="I67" s="26"/>
      <c r="J67" s="52"/>
      <c r="K67" s="26"/>
      <c r="L67" s="26"/>
      <c r="M67" s="26"/>
      <c r="N67" s="26"/>
      <c r="O67" s="26"/>
      <c r="P67" s="53"/>
      <c r="Q67" s="26"/>
      <c r="R67" s="23"/>
    </row>
    <row r="68" spans="2:18">
      <c r="B68" s="22"/>
      <c r="C68" s="26"/>
      <c r="D68" s="52"/>
      <c r="E68" s="26"/>
      <c r="F68" s="26"/>
      <c r="G68" s="26"/>
      <c r="H68" s="53"/>
      <c r="I68" s="26"/>
      <c r="J68" s="52"/>
      <c r="K68" s="26"/>
      <c r="L68" s="26"/>
      <c r="M68" s="26"/>
      <c r="N68" s="26"/>
      <c r="O68" s="26"/>
      <c r="P68" s="53"/>
      <c r="Q68" s="26"/>
      <c r="R68" s="23"/>
    </row>
    <row r="69" spans="2:18">
      <c r="B69" s="22"/>
      <c r="C69" s="26"/>
      <c r="D69" s="52"/>
      <c r="E69" s="26"/>
      <c r="F69" s="26"/>
      <c r="G69" s="26"/>
      <c r="H69" s="53"/>
      <c r="I69" s="26"/>
      <c r="J69" s="52"/>
      <c r="K69" s="26"/>
      <c r="L69" s="26"/>
      <c r="M69" s="26"/>
      <c r="N69" s="26"/>
      <c r="O69" s="26"/>
      <c r="P69" s="53"/>
      <c r="Q69" s="26"/>
      <c r="R69" s="23"/>
    </row>
    <row r="70" spans="2:18" s="1" customFormat="1" ht="14.4">
      <c r="B70" s="34"/>
      <c r="C70" s="35"/>
      <c r="D70" s="54" t="s">
        <v>51</v>
      </c>
      <c r="E70" s="55"/>
      <c r="F70" s="55"/>
      <c r="G70" s="56" t="s">
        <v>52</v>
      </c>
      <c r="H70" s="57"/>
      <c r="I70" s="35"/>
      <c r="J70" s="54" t="s">
        <v>51</v>
      </c>
      <c r="K70" s="55"/>
      <c r="L70" s="55"/>
      <c r="M70" s="55"/>
      <c r="N70" s="56" t="s">
        <v>52</v>
      </c>
      <c r="O70" s="55"/>
      <c r="P70" s="57"/>
      <c r="Q70" s="35"/>
      <c r="R70" s="36"/>
    </row>
    <row r="71" spans="2:18" s="1" customFormat="1" ht="14.4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" customHeight="1">
      <c r="B76" s="34"/>
      <c r="C76" s="237" t="s">
        <v>144</v>
      </c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36"/>
    </row>
    <row r="77" spans="2:18" s="1" customFormat="1" ht="6.9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0" t="s">
        <v>18</v>
      </c>
      <c r="D78" s="35"/>
      <c r="E78" s="35"/>
      <c r="F78" s="286" t="str">
        <f>F6</f>
        <v>Novostavba materskej školy na parcele č.370/12, Púchov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5"/>
      <c r="R78" s="36"/>
    </row>
    <row r="79" spans="2:18" ht="30" customHeight="1">
      <c r="B79" s="22"/>
      <c r="C79" s="30" t="s">
        <v>139</v>
      </c>
      <c r="D79" s="26"/>
      <c r="E79" s="26"/>
      <c r="F79" s="286" t="s">
        <v>1363</v>
      </c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6"/>
      <c r="R79" s="23"/>
    </row>
    <row r="80" spans="2:18" s="1" customFormat="1" ht="36.9" customHeight="1">
      <c r="B80" s="34"/>
      <c r="C80" s="68" t="s">
        <v>141</v>
      </c>
      <c r="D80" s="35"/>
      <c r="E80" s="35"/>
      <c r="F80" s="257" t="str">
        <f>F8</f>
        <v>1 - Vodovodná prípojka</v>
      </c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35"/>
      <c r="R80" s="36"/>
    </row>
    <row r="81" spans="2:47" s="1" customFormat="1" ht="6.9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6"/>
    </row>
    <row r="82" spans="2:47" s="1" customFormat="1" ht="18" customHeight="1">
      <c r="B82" s="34"/>
      <c r="C82" s="30" t="s">
        <v>22</v>
      </c>
      <c r="D82" s="35"/>
      <c r="E82" s="35"/>
      <c r="F82" s="28" t="str">
        <f>F10</f>
        <v xml:space="preserve"> </v>
      </c>
      <c r="G82" s="35"/>
      <c r="H82" s="35"/>
      <c r="I82" s="35"/>
      <c r="J82" s="35"/>
      <c r="K82" s="30" t="s">
        <v>24</v>
      </c>
      <c r="L82" s="35"/>
      <c r="M82" s="290">
        <f>IF(O10="","",O10)</f>
        <v>43097</v>
      </c>
      <c r="N82" s="290"/>
      <c r="O82" s="290"/>
      <c r="P82" s="290"/>
      <c r="Q82" s="35"/>
      <c r="R82" s="36"/>
    </row>
    <row r="83" spans="2:47" s="1" customFormat="1" ht="6.9" customHeight="1"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6"/>
    </row>
    <row r="84" spans="2:47" s="1" customFormat="1" ht="13.2">
      <c r="B84" s="34"/>
      <c r="C84" s="30" t="s">
        <v>25</v>
      </c>
      <c r="D84" s="35"/>
      <c r="E84" s="35"/>
      <c r="F84" s="28" t="str">
        <f>E13</f>
        <v>RKC Žilinská diecéza</v>
      </c>
      <c r="G84" s="35"/>
      <c r="H84" s="35"/>
      <c r="I84" s="35"/>
      <c r="J84" s="35"/>
      <c r="K84" s="30" t="s">
        <v>31</v>
      </c>
      <c r="L84" s="35"/>
      <c r="M84" s="241" t="str">
        <f>E19</f>
        <v>Ing. arch. Ľubomír Zaymus</v>
      </c>
      <c r="N84" s="241"/>
      <c r="O84" s="241"/>
      <c r="P84" s="241"/>
      <c r="Q84" s="241"/>
      <c r="R84" s="36"/>
    </row>
    <row r="85" spans="2:47" s="1" customFormat="1" ht="14.4" customHeight="1">
      <c r="B85" s="34"/>
      <c r="C85" s="30" t="s">
        <v>29</v>
      </c>
      <c r="D85" s="35"/>
      <c r="E85" s="35"/>
      <c r="F85" s="28" t="str">
        <f>IF(E16="","",E16)</f>
        <v>M - SILNICE SK s.r.o.</v>
      </c>
      <c r="G85" s="35"/>
      <c r="H85" s="35"/>
      <c r="I85" s="35"/>
      <c r="J85" s="35"/>
      <c r="K85" s="30" t="s">
        <v>34</v>
      </c>
      <c r="L85" s="35"/>
      <c r="M85" s="241" t="str">
        <f>E22</f>
        <v xml:space="preserve"> </v>
      </c>
      <c r="N85" s="241"/>
      <c r="O85" s="241"/>
      <c r="P85" s="241"/>
      <c r="Q85" s="241"/>
      <c r="R85" s="36"/>
    </row>
    <row r="86" spans="2:47" s="1" customFormat="1" ht="10.35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6"/>
    </row>
    <row r="87" spans="2:47" s="1" customFormat="1" ht="29.25" customHeight="1">
      <c r="B87" s="34"/>
      <c r="C87" s="297" t="s">
        <v>145</v>
      </c>
      <c r="D87" s="298"/>
      <c r="E87" s="298"/>
      <c r="F87" s="298"/>
      <c r="G87" s="298"/>
      <c r="H87" s="120"/>
      <c r="I87" s="120"/>
      <c r="J87" s="120"/>
      <c r="K87" s="120"/>
      <c r="L87" s="120"/>
      <c r="M87" s="120"/>
      <c r="N87" s="297" t="s">
        <v>146</v>
      </c>
      <c r="O87" s="298"/>
      <c r="P87" s="298"/>
      <c r="Q87" s="298"/>
      <c r="R87" s="36"/>
    </row>
    <row r="88" spans="2:47" s="1" customFormat="1" ht="10.35" customHeight="1"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6"/>
    </row>
    <row r="89" spans="2:47" s="1" customFormat="1" ht="29.25" customHeight="1">
      <c r="B89" s="34"/>
      <c r="C89" s="128" t="s">
        <v>147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285">
        <f>N127</f>
        <v>8762.6400000000012</v>
      </c>
      <c r="O89" s="324"/>
      <c r="P89" s="324"/>
      <c r="Q89" s="324"/>
      <c r="R89" s="36"/>
      <c r="AU89" s="18" t="s">
        <v>148</v>
      </c>
    </row>
    <row r="90" spans="2:47" s="7" customFormat="1" ht="24.9" customHeight="1">
      <c r="B90" s="129"/>
      <c r="C90" s="130"/>
      <c r="D90" s="131" t="s">
        <v>149</v>
      </c>
      <c r="E90" s="130"/>
      <c r="F90" s="130"/>
      <c r="G90" s="130"/>
      <c r="H90" s="130"/>
      <c r="I90" s="130"/>
      <c r="J90" s="130"/>
      <c r="K90" s="130"/>
      <c r="L90" s="130"/>
      <c r="M90" s="130"/>
      <c r="N90" s="300">
        <f>N128</f>
        <v>8604.630000000001</v>
      </c>
      <c r="O90" s="301"/>
      <c r="P90" s="301"/>
      <c r="Q90" s="301"/>
      <c r="R90" s="132"/>
    </row>
    <row r="91" spans="2:47" s="8" customFormat="1" ht="20.100000000000001" customHeight="1">
      <c r="B91" s="133"/>
      <c r="C91" s="98"/>
      <c r="D91" s="109" t="s">
        <v>150</v>
      </c>
      <c r="E91" s="98"/>
      <c r="F91" s="98"/>
      <c r="G91" s="98"/>
      <c r="H91" s="98"/>
      <c r="I91" s="98"/>
      <c r="J91" s="98"/>
      <c r="K91" s="98"/>
      <c r="L91" s="98"/>
      <c r="M91" s="98"/>
      <c r="N91" s="272">
        <f>N129</f>
        <v>2983.6000000000004</v>
      </c>
      <c r="O91" s="273"/>
      <c r="P91" s="273"/>
      <c r="Q91" s="273"/>
      <c r="R91" s="134"/>
    </row>
    <row r="92" spans="2:47" s="8" customFormat="1" ht="20.100000000000001" customHeight="1">
      <c r="B92" s="133"/>
      <c r="C92" s="98"/>
      <c r="D92" s="109" t="s">
        <v>151</v>
      </c>
      <c r="E92" s="98"/>
      <c r="F92" s="98"/>
      <c r="G92" s="98"/>
      <c r="H92" s="98"/>
      <c r="I92" s="98"/>
      <c r="J92" s="98"/>
      <c r="K92" s="98"/>
      <c r="L92" s="98"/>
      <c r="M92" s="98"/>
      <c r="N92" s="272">
        <f>N148</f>
        <v>995.6</v>
      </c>
      <c r="O92" s="273"/>
      <c r="P92" s="273"/>
      <c r="Q92" s="273"/>
      <c r="R92" s="134"/>
    </row>
    <row r="93" spans="2:47" s="8" customFormat="1" ht="20.100000000000001" customHeight="1">
      <c r="B93" s="133"/>
      <c r="C93" s="98"/>
      <c r="D93" s="109" t="s">
        <v>152</v>
      </c>
      <c r="E93" s="98"/>
      <c r="F93" s="98"/>
      <c r="G93" s="98"/>
      <c r="H93" s="98"/>
      <c r="I93" s="98"/>
      <c r="J93" s="98"/>
      <c r="K93" s="98"/>
      <c r="L93" s="98"/>
      <c r="M93" s="98"/>
      <c r="N93" s="272">
        <f>N153</f>
        <v>168</v>
      </c>
      <c r="O93" s="273"/>
      <c r="P93" s="273"/>
      <c r="Q93" s="273"/>
      <c r="R93" s="134"/>
    </row>
    <row r="94" spans="2:47" s="8" customFormat="1" ht="20.100000000000001" customHeight="1">
      <c r="B94" s="133"/>
      <c r="C94" s="98"/>
      <c r="D94" s="109" t="s">
        <v>1365</v>
      </c>
      <c r="E94" s="98"/>
      <c r="F94" s="98"/>
      <c r="G94" s="98"/>
      <c r="H94" s="98"/>
      <c r="I94" s="98"/>
      <c r="J94" s="98"/>
      <c r="K94" s="98"/>
      <c r="L94" s="98"/>
      <c r="M94" s="98"/>
      <c r="N94" s="272">
        <f>N155</f>
        <v>2065.14</v>
      </c>
      <c r="O94" s="273"/>
      <c r="P94" s="273"/>
      <c r="Q94" s="273"/>
      <c r="R94" s="134"/>
    </row>
    <row r="95" spans="2:47" s="8" customFormat="1" ht="20.100000000000001" customHeight="1">
      <c r="B95" s="133"/>
      <c r="C95" s="98"/>
      <c r="D95" s="109" t="s">
        <v>1366</v>
      </c>
      <c r="E95" s="98"/>
      <c r="F95" s="98"/>
      <c r="G95" s="98"/>
      <c r="H95" s="98"/>
      <c r="I95" s="98"/>
      <c r="J95" s="98"/>
      <c r="K95" s="98"/>
      <c r="L95" s="98"/>
      <c r="M95" s="98"/>
      <c r="N95" s="272">
        <f>N162</f>
        <v>1820.26</v>
      </c>
      <c r="O95" s="273"/>
      <c r="P95" s="273"/>
      <c r="Q95" s="273"/>
      <c r="R95" s="134"/>
    </row>
    <row r="96" spans="2:47" s="8" customFormat="1" ht="20.100000000000001" customHeight="1">
      <c r="B96" s="133"/>
      <c r="C96" s="98"/>
      <c r="D96" s="109" t="s">
        <v>153</v>
      </c>
      <c r="E96" s="98"/>
      <c r="F96" s="98"/>
      <c r="G96" s="98"/>
      <c r="H96" s="98"/>
      <c r="I96" s="98"/>
      <c r="J96" s="98"/>
      <c r="K96" s="98"/>
      <c r="L96" s="98"/>
      <c r="M96" s="98"/>
      <c r="N96" s="272">
        <f>N174</f>
        <v>560</v>
      </c>
      <c r="O96" s="273"/>
      <c r="P96" s="273"/>
      <c r="Q96" s="273"/>
      <c r="R96" s="134"/>
    </row>
    <row r="97" spans="2:65" s="8" customFormat="1" ht="20.100000000000001" customHeight="1">
      <c r="B97" s="133"/>
      <c r="C97" s="98"/>
      <c r="D97" s="109" t="s">
        <v>154</v>
      </c>
      <c r="E97" s="98"/>
      <c r="F97" s="98"/>
      <c r="G97" s="98"/>
      <c r="H97" s="98"/>
      <c r="I97" s="98"/>
      <c r="J97" s="98"/>
      <c r="K97" s="98"/>
      <c r="L97" s="98"/>
      <c r="M97" s="98"/>
      <c r="N97" s="272">
        <f>N176</f>
        <v>12.03</v>
      </c>
      <c r="O97" s="273"/>
      <c r="P97" s="273"/>
      <c r="Q97" s="273"/>
      <c r="R97" s="134"/>
    </row>
    <row r="98" spans="2:65" s="7" customFormat="1" ht="24.9" customHeight="1">
      <c r="B98" s="129"/>
      <c r="C98" s="130"/>
      <c r="D98" s="131" t="s">
        <v>155</v>
      </c>
      <c r="E98" s="130"/>
      <c r="F98" s="130"/>
      <c r="G98" s="130"/>
      <c r="H98" s="130"/>
      <c r="I98" s="130"/>
      <c r="J98" s="130"/>
      <c r="K98" s="130"/>
      <c r="L98" s="130"/>
      <c r="M98" s="130"/>
      <c r="N98" s="300">
        <f>N178</f>
        <v>158.01</v>
      </c>
      <c r="O98" s="301"/>
      <c r="P98" s="301"/>
      <c r="Q98" s="301"/>
      <c r="R98" s="132"/>
    </row>
    <row r="99" spans="2:65" s="8" customFormat="1" ht="20.100000000000001" customHeight="1">
      <c r="B99" s="133"/>
      <c r="C99" s="98"/>
      <c r="D99" s="109" t="s">
        <v>623</v>
      </c>
      <c r="E99" s="98"/>
      <c r="F99" s="98"/>
      <c r="G99" s="98"/>
      <c r="H99" s="98"/>
      <c r="I99" s="98"/>
      <c r="J99" s="98"/>
      <c r="K99" s="98"/>
      <c r="L99" s="98"/>
      <c r="M99" s="98"/>
      <c r="N99" s="272">
        <f>N179</f>
        <v>158.01</v>
      </c>
      <c r="O99" s="273"/>
      <c r="P99" s="273"/>
      <c r="Q99" s="273"/>
      <c r="R99" s="134"/>
    </row>
    <row r="100" spans="2:65" s="1" customFormat="1" ht="21.75" customHeight="1"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6"/>
    </row>
    <row r="101" spans="2:65" s="1" customFormat="1" ht="29.25" customHeight="1">
      <c r="B101" s="34"/>
      <c r="C101" s="128" t="s">
        <v>158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24">
        <f>ROUND(N102+N103+N104+N105+N106+N107,2)</f>
        <v>0</v>
      </c>
      <c r="O101" s="302"/>
      <c r="P101" s="302"/>
      <c r="Q101" s="302"/>
      <c r="R101" s="36"/>
      <c r="T101" s="135"/>
      <c r="U101" s="136" t="s">
        <v>39</v>
      </c>
    </row>
    <row r="102" spans="2:65" s="1" customFormat="1" ht="18" customHeight="1">
      <c r="B102" s="137"/>
      <c r="C102" s="138"/>
      <c r="D102" s="281" t="s">
        <v>159</v>
      </c>
      <c r="E102" s="303"/>
      <c r="F102" s="303"/>
      <c r="G102" s="303"/>
      <c r="H102" s="303"/>
      <c r="I102" s="138"/>
      <c r="J102" s="138"/>
      <c r="K102" s="138"/>
      <c r="L102" s="138"/>
      <c r="M102" s="138"/>
      <c r="N102" s="283">
        <f>ROUND(N89*T102,2)</f>
        <v>0</v>
      </c>
      <c r="O102" s="304"/>
      <c r="P102" s="304"/>
      <c r="Q102" s="304"/>
      <c r="R102" s="140"/>
      <c r="S102" s="138"/>
      <c r="T102" s="141"/>
      <c r="U102" s="142" t="s">
        <v>42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4" t="s">
        <v>160</v>
      </c>
      <c r="AZ102" s="143"/>
      <c r="BA102" s="143"/>
      <c r="BB102" s="143"/>
      <c r="BC102" s="143"/>
      <c r="BD102" s="143"/>
      <c r="BE102" s="145">
        <f t="shared" ref="BE102:BE107" si="0">IF(U102="základná",N102,0)</f>
        <v>0</v>
      </c>
      <c r="BF102" s="145">
        <f t="shared" ref="BF102:BF107" si="1">IF(U102="znížená",N102,0)</f>
        <v>0</v>
      </c>
      <c r="BG102" s="145">
        <f t="shared" ref="BG102:BG107" si="2">IF(U102="zákl. prenesená",N102,0)</f>
        <v>0</v>
      </c>
      <c r="BH102" s="145">
        <f t="shared" ref="BH102:BH107" si="3">IF(U102="zníž. prenesená",N102,0)</f>
        <v>0</v>
      </c>
      <c r="BI102" s="145">
        <f t="shared" ref="BI102:BI107" si="4">IF(U102="nulová",N102,0)</f>
        <v>0</v>
      </c>
      <c r="BJ102" s="144" t="s">
        <v>86</v>
      </c>
      <c r="BK102" s="143"/>
      <c r="BL102" s="143"/>
      <c r="BM102" s="143"/>
    </row>
    <row r="103" spans="2:65" s="1" customFormat="1" ht="18" customHeight="1">
      <c r="B103" s="137"/>
      <c r="C103" s="138"/>
      <c r="D103" s="281" t="s">
        <v>627</v>
      </c>
      <c r="E103" s="303"/>
      <c r="F103" s="303"/>
      <c r="G103" s="303"/>
      <c r="H103" s="303"/>
      <c r="I103" s="138"/>
      <c r="J103" s="138"/>
      <c r="K103" s="138"/>
      <c r="L103" s="138"/>
      <c r="M103" s="138"/>
      <c r="N103" s="283">
        <f>ROUND(N89*T103,2)</f>
        <v>0</v>
      </c>
      <c r="O103" s="304"/>
      <c r="P103" s="304"/>
      <c r="Q103" s="304"/>
      <c r="R103" s="140"/>
      <c r="S103" s="138"/>
      <c r="T103" s="141"/>
      <c r="U103" s="142" t="s">
        <v>42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4" t="s">
        <v>160</v>
      </c>
      <c r="AZ103" s="143"/>
      <c r="BA103" s="143"/>
      <c r="BB103" s="143"/>
      <c r="BC103" s="143"/>
      <c r="BD103" s="143"/>
      <c r="BE103" s="145">
        <f t="shared" si="0"/>
        <v>0</v>
      </c>
      <c r="BF103" s="145">
        <f t="shared" si="1"/>
        <v>0</v>
      </c>
      <c r="BG103" s="145">
        <f t="shared" si="2"/>
        <v>0</v>
      </c>
      <c r="BH103" s="145">
        <f t="shared" si="3"/>
        <v>0</v>
      </c>
      <c r="BI103" s="145">
        <f t="shared" si="4"/>
        <v>0</v>
      </c>
      <c r="BJ103" s="144" t="s">
        <v>86</v>
      </c>
      <c r="BK103" s="143"/>
      <c r="BL103" s="143"/>
      <c r="BM103" s="143"/>
    </row>
    <row r="104" spans="2:65" s="1" customFormat="1" ht="18" customHeight="1">
      <c r="B104" s="137"/>
      <c r="C104" s="138"/>
      <c r="D104" s="281" t="s">
        <v>162</v>
      </c>
      <c r="E104" s="303"/>
      <c r="F104" s="303"/>
      <c r="G104" s="303"/>
      <c r="H104" s="303"/>
      <c r="I104" s="138"/>
      <c r="J104" s="138"/>
      <c r="K104" s="138"/>
      <c r="L104" s="138"/>
      <c r="M104" s="138"/>
      <c r="N104" s="283">
        <f>ROUND(N89*T104,2)</f>
        <v>0</v>
      </c>
      <c r="O104" s="304"/>
      <c r="P104" s="304"/>
      <c r="Q104" s="304"/>
      <c r="R104" s="140"/>
      <c r="S104" s="138"/>
      <c r="T104" s="141"/>
      <c r="U104" s="142" t="s">
        <v>42</v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4" t="s">
        <v>160</v>
      </c>
      <c r="AZ104" s="143"/>
      <c r="BA104" s="143"/>
      <c r="BB104" s="143"/>
      <c r="BC104" s="143"/>
      <c r="BD104" s="143"/>
      <c r="BE104" s="145">
        <f t="shared" si="0"/>
        <v>0</v>
      </c>
      <c r="BF104" s="145">
        <f t="shared" si="1"/>
        <v>0</v>
      </c>
      <c r="BG104" s="145">
        <f t="shared" si="2"/>
        <v>0</v>
      </c>
      <c r="BH104" s="145">
        <f t="shared" si="3"/>
        <v>0</v>
      </c>
      <c r="BI104" s="145">
        <f t="shared" si="4"/>
        <v>0</v>
      </c>
      <c r="BJ104" s="144" t="s">
        <v>86</v>
      </c>
      <c r="BK104" s="143"/>
      <c r="BL104" s="143"/>
      <c r="BM104" s="143"/>
    </row>
    <row r="105" spans="2:65" s="1" customFormat="1" ht="18" customHeight="1">
      <c r="B105" s="137"/>
      <c r="C105" s="138"/>
      <c r="D105" s="281" t="s">
        <v>163</v>
      </c>
      <c r="E105" s="303"/>
      <c r="F105" s="303"/>
      <c r="G105" s="303"/>
      <c r="H105" s="303"/>
      <c r="I105" s="138"/>
      <c r="J105" s="138"/>
      <c r="K105" s="138"/>
      <c r="L105" s="138"/>
      <c r="M105" s="138"/>
      <c r="N105" s="283">
        <f>ROUND(N89*T105,2)</f>
        <v>0</v>
      </c>
      <c r="O105" s="304"/>
      <c r="P105" s="304"/>
      <c r="Q105" s="304"/>
      <c r="R105" s="140"/>
      <c r="S105" s="138"/>
      <c r="T105" s="141"/>
      <c r="U105" s="142" t="s">
        <v>42</v>
      </c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4" t="s">
        <v>160</v>
      </c>
      <c r="AZ105" s="143"/>
      <c r="BA105" s="143"/>
      <c r="BB105" s="143"/>
      <c r="BC105" s="143"/>
      <c r="BD105" s="143"/>
      <c r="BE105" s="145">
        <f t="shared" si="0"/>
        <v>0</v>
      </c>
      <c r="BF105" s="145">
        <f t="shared" si="1"/>
        <v>0</v>
      </c>
      <c r="BG105" s="145">
        <f t="shared" si="2"/>
        <v>0</v>
      </c>
      <c r="BH105" s="145">
        <f t="shared" si="3"/>
        <v>0</v>
      </c>
      <c r="BI105" s="145">
        <f t="shared" si="4"/>
        <v>0</v>
      </c>
      <c r="BJ105" s="144" t="s">
        <v>86</v>
      </c>
      <c r="BK105" s="143"/>
      <c r="BL105" s="143"/>
      <c r="BM105" s="143"/>
    </row>
    <row r="106" spans="2:65" s="1" customFormat="1" ht="18" customHeight="1">
      <c r="B106" s="137"/>
      <c r="C106" s="138"/>
      <c r="D106" s="281" t="s">
        <v>628</v>
      </c>
      <c r="E106" s="303"/>
      <c r="F106" s="303"/>
      <c r="G106" s="303"/>
      <c r="H106" s="303"/>
      <c r="I106" s="138"/>
      <c r="J106" s="138"/>
      <c r="K106" s="138"/>
      <c r="L106" s="138"/>
      <c r="M106" s="138"/>
      <c r="N106" s="283">
        <f>ROUND(N89*T106,2)</f>
        <v>0</v>
      </c>
      <c r="O106" s="304"/>
      <c r="P106" s="304"/>
      <c r="Q106" s="304"/>
      <c r="R106" s="140"/>
      <c r="S106" s="138"/>
      <c r="T106" s="141"/>
      <c r="U106" s="142" t="s">
        <v>42</v>
      </c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4" t="s">
        <v>160</v>
      </c>
      <c r="AZ106" s="143"/>
      <c r="BA106" s="143"/>
      <c r="BB106" s="143"/>
      <c r="BC106" s="143"/>
      <c r="BD106" s="143"/>
      <c r="BE106" s="145">
        <f t="shared" si="0"/>
        <v>0</v>
      </c>
      <c r="BF106" s="145">
        <f t="shared" si="1"/>
        <v>0</v>
      </c>
      <c r="BG106" s="145">
        <f t="shared" si="2"/>
        <v>0</v>
      </c>
      <c r="BH106" s="145">
        <f t="shared" si="3"/>
        <v>0</v>
      </c>
      <c r="BI106" s="145">
        <f t="shared" si="4"/>
        <v>0</v>
      </c>
      <c r="BJ106" s="144" t="s">
        <v>86</v>
      </c>
      <c r="BK106" s="143"/>
      <c r="BL106" s="143"/>
      <c r="BM106" s="143"/>
    </row>
    <row r="107" spans="2:65" s="1" customFormat="1" ht="18" customHeight="1">
      <c r="B107" s="137"/>
      <c r="C107" s="138"/>
      <c r="D107" s="139" t="s">
        <v>165</v>
      </c>
      <c r="E107" s="138"/>
      <c r="F107" s="138"/>
      <c r="G107" s="138"/>
      <c r="H107" s="138"/>
      <c r="I107" s="138"/>
      <c r="J107" s="138"/>
      <c r="K107" s="138"/>
      <c r="L107" s="138"/>
      <c r="M107" s="138"/>
      <c r="N107" s="283">
        <f>ROUND(N89*T107,2)</f>
        <v>0</v>
      </c>
      <c r="O107" s="304"/>
      <c r="P107" s="304"/>
      <c r="Q107" s="304"/>
      <c r="R107" s="140"/>
      <c r="S107" s="138"/>
      <c r="T107" s="146"/>
      <c r="U107" s="147" t="s">
        <v>42</v>
      </c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3"/>
      <c r="AQ107" s="143"/>
      <c r="AR107" s="143"/>
      <c r="AS107" s="143"/>
      <c r="AT107" s="143"/>
      <c r="AU107" s="143"/>
      <c r="AV107" s="143"/>
      <c r="AW107" s="143"/>
      <c r="AX107" s="143"/>
      <c r="AY107" s="144" t="s">
        <v>166</v>
      </c>
      <c r="AZ107" s="143"/>
      <c r="BA107" s="143"/>
      <c r="BB107" s="143"/>
      <c r="BC107" s="143"/>
      <c r="BD107" s="143"/>
      <c r="BE107" s="145">
        <f t="shared" si="0"/>
        <v>0</v>
      </c>
      <c r="BF107" s="145">
        <f t="shared" si="1"/>
        <v>0</v>
      </c>
      <c r="BG107" s="145">
        <f t="shared" si="2"/>
        <v>0</v>
      </c>
      <c r="BH107" s="145">
        <f t="shared" si="3"/>
        <v>0</v>
      </c>
      <c r="BI107" s="145">
        <f t="shared" si="4"/>
        <v>0</v>
      </c>
      <c r="BJ107" s="144" t="s">
        <v>86</v>
      </c>
      <c r="BK107" s="143"/>
      <c r="BL107" s="143"/>
      <c r="BM107" s="143"/>
    </row>
    <row r="108" spans="2:65" s="1" customFormat="1"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6"/>
    </row>
    <row r="109" spans="2:65" s="1" customFormat="1" ht="29.25" customHeight="1">
      <c r="B109" s="34"/>
      <c r="C109" s="119" t="s">
        <v>132</v>
      </c>
      <c r="D109" s="120"/>
      <c r="E109" s="120"/>
      <c r="F109" s="120"/>
      <c r="G109" s="120"/>
      <c r="H109" s="120"/>
      <c r="I109" s="120"/>
      <c r="J109" s="120"/>
      <c r="K109" s="120"/>
      <c r="L109" s="278">
        <f>ROUND(SUM(N89+N101),2)</f>
        <v>8762.64</v>
      </c>
      <c r="M109" s="278"/>
      <c r="N109" s="278"/>
      <c r="O109" s="278"/>
      <c r="P109" s="278"/>
      <c r="Q109" s="278"/>
      <c r="R109" s="36"/>
    </row>
    <row r="110" spans="2:65" s="1" customFormat="1" ht="6.9" customHeight="1"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60"/>
    </row>
    <row r="114" spans="2:63" s="1" customFormat="1" ht="6.9" customHeight="1"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3"/>
    </row>
    <row r="115" spans="2:63" s="1" customFormat="1" ht="36.9" customHeight="1">
      <c r="B115" s="34"/>
      <c r="C115" s="237" t="s">
        <v>167</v>
      </c>
      <c r="D115" s="288"/>
      <c r="E115" s="288"/>
      <c r="F115" s="288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  <c r="R115" s="36"/>
    </row>
    <row r="116" spans="2:63" s="1" customFormat="1" ht="6.9" customHeight="1"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6"/>
    </row>
    <row r="117" spans="2:63" s="1" customFormat="1" ht="30" customHeight="1">
      <c r="B117" s="34"/>
      <c r="C117" s="30" t="s">
        <v>18</v>
      </c>
      <c r="D117" s="35"/>
      <c r="E117" s="35"/>
      <c r="F117" s="286" t="str">
        <f>F6</f>
        <v>Novostavba materskej školy na parcele č.370/12, Púchov</v>
      </c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35"/>
      <c r="R117" s="36"/>
    </row>
    <row r="118" spans="2:63" ht="30" customHeight="1">
      <c r="B118" s="22"/>
      <c r="C118" s="30" t="s">
        <v>139</v>
      </c>
      <c r="D118" s="26"/>
      <c r="E118" s="26"/>
      <c r="F118" s="286" t="s">
        <v>1363</v>
      </c>
      <c r="G118" s="242"/>
      <c r="H118" s="242"/>
      <c r="I118" s="242"/>
      <c r="J118" s="242"/>
      <c r="K118" s="242"/>
      <c r="L118" s="242"/>
      <c r="M118" s="242"/>
      <c r="N118" s="242"/>
      <c r="O118" s="242"/>
      <c r="P118" s="242"/>
      <c r="Q118" s="26"/>
      <c r="R118" s="23"/>
    </row>
    <row r="119" spans="2:63" s="1" customFormat="1" ht="36.9" customHeight="1">
      <c r="B119" s="34"/>
      <c r="C119" s="68" t="s">
        <v>141</v>
      </c>
      <c r="D119" s="35"/>
      <c r="E119" s="35"/>
      <c r="F119" s="257" t="str">
        <f>F8</f>
        <v>1 - Vodovodná prípojka</v>
      </c>
      <c r="G119" s="288"/>
      <c r="H119" s="288"/>
      <c r="I119" s="288"/>
      <c r="J119" s="288"/>
      <c r="K119" s="288"/>
      <c r="L119" s="288"/>
      <c r="M119" s="288"/>
      <c r="N119" s="288"/>
      <c r="O119" s="288"/>
      <c r="P119" s="288"/>
      <c r="Q119" s="35"/>
      <c r="R119" s="36"/>
    </row>
    <row r="120" spans="2:63" s="1" customFormat="1" ht="6.9" customHeight="1"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6"/>
    </row>
    <row r="121" spans="2:63" s="1" customFormat="1" ht="18" customHeight="1">
      <c r="B121" s="34"/>
      <c r="C121" s="30" t="s">
        <v>22</v>
      </c>
      <c r="D121" s="35"/>
      <c r="E121" s="35"/>
      <c r="F121" s="28" t="str">
        <f>F10</f>
        <v xml:space="preserve"> </v>
      </c>
      <c r="G121" s="35"/>
      <c r="H121" s="35"/>
      <c r="I121" s="35"/>
      <c r="J121" s="35"/>
      <c r="K121" s="30" t="s">
        <v>24</v>
      </c>
      <c r="L121" s="35"/>
      <c r="M121" s="290">
        <f>IF(O10="","",O10)</f>
        <v>43097</v>
      </c>
      <c r="N121" s="290"/>
      <c r="O121" s="290"/>
      <c r="P121" s="290"/>
      <c r="Q121" s="35"/>
      <c r="R121" s="36"/>
    </row>
    <row r="122" spans="2:63" s="1" customFormat="1" ht="6.9" customHeight="1"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6"/>
    </row>
    <row r="123" spans="2:63" s="1" customFormat="1" ht="13.2">
      <c r="B123" s="34"/>
      <c r="C123" s="30" t="s">
        <v>25</v>
      </c>
      <c r="D123" s="35"/>
      <c r="E123" s="35"/>
      <c r="F123" s="28" t="str">
        <f>E13</f>
        <v>RKC Žilinská diecéza</v>
      </c>
      <c r="G123" s="35"/>
      <c r="H123" s="35"/>
      <c r="I123" s="35"/>
      <c r="J123" s="35"/>
      <c r="K123" s="30" t="s">
        <v>31</v>
      </c>
      <c r="L123" s="35"/>
      <c r="M123" s="241" t="str">
        <f>E19</f>
        <v>Ing. arch. Ľubomír Zaymus</v>
      </c>
      <c r="N123" s="241"/>
      <c r="O123" s="241"/>
      <c r="P123" s="241"/>
      <c r="Q123" s="241"/>
      <c r="R123" s="36"/>
    </row>
    <row r="124" spans="2:63" s="1" customFormat="1" ht="14.4" customHeight="1">
      <c r="B124" s="34"/>
      <c r="C124" s="30" t="s">
        <v>29</v>
      </c>
      <c r="D124" s="35"/>
      <c r="E124" s="35"/>
      <c r="F124" s="28" t="str">
        <f>IF(E16="","",E16)</f>
        <v>M - SILNICE SK s.r.o.</v>
      </c>
      <c r="G124" s="35"/>
      <c r="H124" s="35"/>
      <c r="I124" s="35"/>
      <c r="J124" s="35"/>
      <c r="K124" s="30" t="s">
        <v>34</v>
      </c>
      <c r="L124" s="35"/>
      <c r="M124" s="241" t="str">
        <f>E22</f>
        <v xml:space="preserve"> </v>
      </c>
      <c r="N124" s="241"/>
      <c r="O124" s="241"/>
      <c r="P124" s="241"/>
      <c r="Q124" s="241"/>
      <c r="R124" s="36"/>
    </row>
    <row r="125" spans="2:63" s="1" customFormat="1" ht="10.35" customHeight="1">
      <c r="B125" s="34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6"/>
    </row>
    <row r="126" spans="2:63" s="9" customFormat="1" ht="29.25" customHeight="1">
      <c r="B126" s="148"/>
      <c r="C126" s="149" t="s">
        <v>168</v>
      </c>
      <c r="D126" s="150" t="s">
        <v>169</v>
      </c>
      <c r="E126" s="150" t="s">
        <v>57</v>
      </c>
      <c r="F126" s="305" t="s">
        <v>170</v>
      </c>
      <c r="G126" s="305"/>
      <c r="H126" s="305"/>
      <c r="I126" s="305"/>
      <c r="J126" s="150" t="s">
        <v>171</v>
      </c>
      <c r="K126" s="150" t="s">
        <v>172</v>
      </c>
      <c r="L126" s="306" t="s">
        <v>173</v>
      </c>
      <c r="M126" s="306"/>
      <c r="N126" s="305" t="s">
        <v>146</v>
      </c>
      <c r="O126" s="305"/>
      <c r="P126" s="305"/>
      <c r="Q126" s="307"/>
      <c r="R126" s="151"/>
      <c r="T126" s="75" t="s">
        <v>174</v>
      </c>
      <c r="U126" s="76" t="s">
        <v>39</v>
      </c>
      <c r="V126" s="76" t="s">
        <v>175</v>
      </c>
      <c r="W126" s="76" t="s">
        <v>176</v>
      </c>
      <c r="X126" s="76" t="s">
        <v>177</v>
      </c>
      <c r="Y126" s="76" t="s">
        <v>178</v>
      </c>
      <c r="Z126" s="76" t="s">
        <v>179</v>
      </c>
      <c r="AA126" s="77" t="s">
        <v>180</v>
      </c>
    </row>
    <row r="127" spans="2:63" s="1" customFormat="1" ht="29.25" customHeight="1">
      <c r="B127" s="34"/>
      <c r="C127" s="79" t="s">
        <v>143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21">
        <f>BK127</f>
        <v>8762.6400000000012</v>
      </c>
      <c r="O127" s="322"/>
      <c r="P127" s="322"/>
      <c r="Q127" s="322"/>
      <c r="R127" s="36"/>
      <c r="T127" s="78"/>
      <c r="U127" s="50"/>
      <c r="V127" s="50"/>
      <c r="W127" s="152">
        <f>W128+W178+W190</f>
        <v>0</v>
      </c>
      <c r="X127" s="50"/>
      <c r="Y127" s="152">
        <f>Y128+Y178+Y190</f>
        <v>120.28005537</v>
      </c>
      <c r="Z127" s="50"/>
      <c r="AA127" s="153">
        <f>AA128+AA178+AA190</f>
        <v>25.494</v>
      </c>
      <c r="AT127" s="18" t="s">
        <v>74</v>
      </c>
      <c r="AU127" s="18" t="s">
        <v>148</v>
      </c>
      <c r="BK127" s="154">
        <f>BK128+BK178+BK190</f>
        <v>8762.6400000000012</v>
      </c>
    </row>
    <row r="128" spans="2:63" s="10" customFormat="1" ht="37.35" customHeight="1">
      <c r="B128" s="155"/>
      <c r="C128" s="156"/>
      <c r="D128" s="157" t="s">
        <v>149</v>
      </c>
      <c r="E128" s="157"/>
      <c r="F128" s="157"/>
      <c r="G128" s="157"/>
      <c r="H128" s="157"/>
      <c r="I128" s="157"/>
      <c r="J128" s="157"/>
      <c r="K128" s="157"/>
      <c r="L128" s="157"/>
      <c r="M128" s="157"/>
      <c r="N128" s="323">
        <f>BK128</f>
        <v>8604.630000000001</v>
      </c>
      <c r="O128" s="300"/>
      <c r="P128" s="300"/>
      <c r="Q128" s="300"/>
      <c r="R128" s="158"/>
      <c r="T128" s="159"/>
      <c r="U128" s="156"/>
      <c r="V128" s="156"/>
      <c r="W128" s="160">
        <f>W129+W148+W153+W155+W162+W174+W176</f>
        <v>0</v>
      </c>
      <c r="X128" s="156"/>
      <c r="Y128" s="160">
        <f>Y129+Y148+Y153+Y155+Y162+Y174+Y176</f>
        <v>120.27625537</v>
      </c>
      <c r="Z128" s="156"/>
      <c r="AA128" s="161">
        <f>AA129+AA148+AA153+AA155+AA162+AA174+AA176</f>
        <v>25.494</v>
      </c>
      <c r="AR128" s="162" t="s">
        <v>82</v>
      </c>
      <c r="AT128" s="163" t="s">
        <v>74</v>
      </c>
      <c r="AU128" s="163" t="s">
        <v>75</v>
      </c>
      <c r="AY128" s="162" t="s">
        <v>181</v>
      </c>
      <c r="BK128" s="164">
        <f>BK129+BK148+BK153+BK155+BK162+BK174+BK176</f>
        <v>8604.630000000001</v>
      </c>
    </row>
    <row r="129" spans="2:65" s="10" customFormat="1" ht="20.100000000000001" customHeight="1">
      <c r="B129" s="155"/>
      <c r="C129" s="156"/>
      <c r="D129" s="165" t="s">
        <v>150</v>
      </c>
      <c r="E129" s="165"/>
      <c r="F129" s="165"/>
      <c r="G129" s="165"/>
      <c r="H129" s="165"/>
      <c r="I129" s="165"/>
      <c r="J129" s="165"/>
      <c r="K129" s="165"/>
      <c r="L129" s="165"/>
      <c r="M129" s="165"/>
      <c r="N129" s="318">
        <f>BK129</f>
        <v>2983.6000000000004</v>
      </c>
      <c r="O129" s="319"/>
      <c r="P129" s="319"/>
      <c r="Q129" s="319"/>
      <c r="R129" s="158"/>
      <c r="T129" s="159"/>
      <c r="U129" s="156"/>
      <c r="V129" s="156"/>
      <c r="W129" s="160">
        <f>SUM(W130:W147)</f>
        <v>0</v>
      </c>
      <c r="X129" s="156"/>
      <c r="Y129" s="160">
        <f>SUM(Y130:Y147)</f>
        <v>25.92052</v>
      </c>
      <c r="Z129" s="156"/>
      <c r="AA129" s="161">
        <f>SUM(AA130:AA147)</f>
        <v>25.494</v>
      </c>
      <c r="AR129" s="162" t="s">
        <v>82</v>
      </c>
      <c r="AT129" s="163" t="s">
        <v>74</v>
      </c>
      <c r="AU129" s="163" t="s">
        <v>82</v>
      </c>
      <c r="AY129" s="162" t="s">
        <v>181</v>
      </c>
      <c r="BK129" s="164">
        <f>SUM(BK130:BK147)</f>
        <v>2983.6000000000004</v>
      </c>
    </row>
    <row r="130" spans="2:65" s="1" customFormat="1" ht="44.25" customHeight="1">
      <c r="B130" s="137"/>
      <c r="C130" s="166" t="s">
        <v>82</v>
      </c>
      <c r="D130" s="166" t="s">
        <v>182</v>
      </c>
      <c r="E130" s="167" t="s">
        <v>1367</v>
      </c>
      <c r="F130" s="308" t="s">
        <v>1368</v>
      </c>
      <c r="G130" s="308"/>
      <c r="H130" s="308"/>
      <c r="I130" s="308"/>
      <c r="J130" s="168" t="s">
        <v>193</v>
      </c>
      <c r="K130" s="169">
        <v>42</v>
      </c>
      <c r="L130" s="309">
        <v>3.3</v>
      </c>
      <c r="M130" s="309"/>
      <c r="N130" s="310">
        <f t="shared" ref="N130:N147" si="5">ROUND(L130*K130,2)</f>
        <v>138.6</v>
      </c>
      <c r="O130" s="310"/>
      <c r="P130" s="310"/>
      <c r="Q130" s="310"/>
      <c r="R130" s="140"/>
      <c r="T130" s="170" t="s">
        <v>5</v>
      </c>
      <c r="U130" s="43" t="s">
        <v>42</v>
      </c>
      <c r="V130" s="35"/>
      <c r="W130" s="171">
        <f t="shared" ref="W130:W147" si="6">V130*K130</f>
        <v>0</v>
      </c>
      <c r="X130" s="171">
        <v>0</v>
      </c>
      <c r="Y130" s="171">
        <f t="shared" ref="Y130:Y147" si="7">X130*K130</f>
        <v>0</v>
      </c>
      <c r="Z130" s="171">
        <v>0.24</v>
      </c>
      <c r="AA130" s="172">
        <f t="shared" ref="AA130:AA147" si="8">Z130*K130</f>
        <v>10.08</v>
      </c>
      <c r="AR130" s="18" t="s">
        <v>93</v>
      </c>
      <c r="AT130" s="18" t="s">
        <v>182</v>
      </c>
      <c r="AU130" s="18" t="s">
        <v>86</v>
      </c>
      <c r="AY130" s="18" t="s">
        <v>181</v>
      </c>
      <c r="BE130" s="113">
        <f t="shared" ref="BE130:BE147" si="9">IF(U130="základná",N130,0)</f>
        <v>0</v>
      </c>
      <c r="BF130" s="113">
        <f t="shared" ref="BF130:BF147" si="10">IF(U130="znížená",N130,0)</f>
        <v>138.6</v>
      </c>
      <c r="BG130" s="113">
        <f t="shared" ref="BG130:BG147" si="11">IF(U130="zákl. prenesená",N130,0)</f>
        <v>0</v>
      </c>
      <c r="BH130" s="113">
        <f t="shared" ref="BH130:BH147" si="12">IF(U130="zníž. prenesená",N130,0)</f>
        <v>0</v>
      </c>
      <c r="BI130" s="113">
        <f t="shared" ref="BI130:BI147" si="13">IF(U130="nulová",N130,0)</f>
        <v>0</v>
      </c>
      <c r="BJ130" s="18" t="s">
        <v>86</v>
      </c>
      <c r="BK130" s="113">
        <f t="shared" ref="BK130:BK147" si="14">ROUND(L130*K130,2)</f>
        <v>138.6</v>
      </c>
      <c r="BL130" s="18" t="s">
        <v>93</v>
      </c>
      <c r="BM130" s="18" t="s">
        <v>82</v>
      </c>
    </row>
    <row r="131" spans="2:65" s="1" customFormat="1" ht="44.25" customHeight="1">
      <c r="B131" s="137"/>
      <c r="C131" s="166" t="s">
        <v>86</v>
      </c>
      <c r="D131" s="166" t="s">
        <v>182</v>
      </c>
      <c r="E131" s="167" t="s">
        <v>1369</v>
      </c>
      <c r="F131" s="308" t="s">
        <v>1370</v>
      </c>
      <c r="G131" s="308"/>
      <c r="H131" s="308"/>
      <c r="I131" s="308"/>
      <c r="J131" s="168" t="s">
        <v>193</v>
      </c>
      <c r="K131" s="169">
        <v>42</v>
      </c>
      <c r="L131" s="309">
        <v>4</v>
      </c>
      <c r="M131" s="309"/>
      <c r="N131" s="310">
        <f t="shared" si="5"/>
        <v>168</v>
      </c>
      <c r="O131" s="310"/>
      <c r="P131" s="310"/>
      <c r="Q131" s="310"/>
      <c r="R131" s="140"/>
      <c r="T131" s="170" t="s">
        <v>5</v>
      </c>
      <c r="U131" s="43" t="s">
        <v>42</v>
      </c>
      <c r="V131" s="35"/>
      <c r="W131" s="171">
        <f t="shared" si="6"/>
        <v>0</v>
      </c>
      <c r="X131" s="171">
        <v>1.0000000000000001E-5</v>
      </c>
      <c r="Y131" s="171">
        <f t="shared" si="7"/>
        <v>4.2000000000000002E-4</v>
      </c>
      <c r="Z131" s="171">
        <v>0.127</v>
      </c>
      <c r="AA131" s="172">
        <f t="shared" si="8"/>
        <v>5.3339999999999996</v>
      </c>
      <c r="AR131" s="18" t="s">
        <v>93</v>
      </c>
      <c r="AT131" s="18" t="s">
        <v>182</v>
      </c>
      <c r="AU131" s="18" t="s">
        <v>86</v>
      </c>
      <c r="AY131" s="18" t="s">
        <v>181</v>
      </c>
      <c r="BE131" s="113">
        <f t="shared" si="9"/>
        <v>0</v>
      </c>
      <c r="BF131" s="113">
        <f t="shared" si="10"/>
        <v>168</v>
      </c>
      <c r="BG131" s="113">
        <f t="shared" si="11"/>
        <v>0</v>
      </c>
      <c r="BH131" s="113">
        <f t="shared" si="12"/>
        <v>0</v>
      </c>
      <c r="BI131" s="113">
        <f t="shared" si="13"/>
        <v>0</v>
      </c>
      <c r="BJ131" s="18" t="s">
        <v>86</v>
      </c>
      <c r="BK131" s="113">
        <f t="shared" si="14"/>
        <v>168</v>
      </c>
      <c r="BL131" s="18" t="s">
        <v>93</v>
      </c>
      <c r="BM131" s="18" t="s">
        <v>86</v>
      </c>
    </row>
    <row r="132" spans="2:65" s="1" customFormat="1" ht="31.5" customHeight="1">
      <c r="B132" s="137"/>
      <c r="C132" s="166" t="s">
        <v>90</v>
      </c>
      <c r="D132" s="166" t="s">
        <v>182</v>
      </c>
      <c r="E132" s="167" t="s">
        <v>1371</v>
      </c>
      <c r="F132" s="308" t="s">
        <v>1372</v>
      </c>
      <c r="G132" s="308"/>
      <c r="H132" s="308"/>
      <c r="I132" s="308"/>
      <c r="J132" s="168" t="s">
        <v>193</v>
      </c>
      <c r="K132" s="169">
        <v>42</v>
      </c>
      <c r="L132" s="309">
        <v>3.3</v>
      </c>
      <c r="M132" s="309"/>
      <c r="N132" s="310">
        <f t="shared" si="5"/>
        <v>138.6</v>
      </c>
      <c r="O132" s="310"/>
      <c r="P132" s="310"/>
      <c r="Q132" s="310"/>
      <c r="R132" s="140"/>
      <c r="T132" s="170" t="s">
        <v>5</v>
      </c>
      <c r="U132" s="43" t="s">
        <v>42</v>
      </c>
      <c r="V132" s="35"/>
      <c r="W132" s="171">
        <f t="shared" si="6"/>
        <v>0</v>
      </c>
      <c r="X132" s="171">
        <v>0</v>
      </c>
      <c r="Y132" s="171">
        <f t="shared" si="7"/>
        <v>0</v>
      </c>
      <c r="Z132" s="171">
        <v>0.24</v>
      </c>
      <c r="AA132" s="172">
        <f t="shared" si="8"/>
        <v>10.08</v>
      </c>
      <c r="AR132" s="18" t="s">
        <v>93</v>
      </c>
      <c r="AT132" s="18" t="s">
        <v>182</v>
      </c>
      <c r="AU132" s="18" t="s">
        <v>86</v>
      </c>
      <c r="AY132" s="18" t="s">
        <v>181</v>
      </c>
      <c r="BE132" s="113">
        <f t="shared" si="9"/>
        <v>0</v>
      </c>
      <c r="BF132" s="113">
        <f t="shared" si="10"/>
        <v>138.6</v>
      </c>
      <c r="BG132" s="113">
        <f t="shared" si="11"/>
        <v>0</v>
      </c>
      <c r="BH132" s="113">
        <f t="shared" si="12"/>
        <v>0</v>
      </c>
      <c r="BI132" s="113">
        <f t="shared" si="13"/>
        <v>0</v>
      </c>
      <c r="BJ132" s="18" t="s">
        <v>86</v>
      </c>
      <c r="BK132" s="113">
        <f t="shared" si="14"/>
        <v>138.6</v>
      </c>
      <c r="BL132" s="18" t="s">
        <v>93</v>
      </c>
      <c r="BM132" s="18" t="s">
        <v>90</v>
      </c>
    </row>
    <row r="133" spans="2:65" s="1" customFormat="1" ht="22.5" customHeight="1">
      <c r="B133" s="137"/>
      <c r="C133" s="166" t="s">
        <v>93</v>
      </c>
      <c r="D133" s="166" t="s">
        <v>182</v>
      </c>
      <c r="E133" s="167" t="s">
        <v>1373</v>
      </c>
      <c r="F133" s="308" t="s">
        <v>1374</v>
      </c>
      <c r="G133" s="308"/>
      <c r="H133" s="308"/>
      <c r="I133" s="308"/>
      <c r="J133" s="168" t="s">
        <v>184</v>
      </c>
      <c r="K133" s="169">
        <v>10</v>
      </c>
      <c r="L133" s="309">
        <v>8.8000000000000007</v>
      </c>
      <c r="M133" s="309"/>
      <c r="N133" s="310">
        <f t="shared" si="5"/>
        <v>88</v>
      </c>
      <c r="O133" s="310"/>
      <c r="P133" s="310"/>
      <c r="Q133" s="310"/>
      <c r="R133" s="140"/>
      <c r="T133" s="170" t="s">
        <v>5</v>
      </c>
      <c r="U133" s="43" t="s">
        <v>42</v>
      </c>
      <c r="V133" s="35"/>
      <c r="W133" s="171">
        <f t="shared" si="6"/>
        <v>0</v>
      </c>
      <c r="X133" s="171">
        <v>0</v>
      </c>
      <c r="Y133" s="171">
        <f t="shared" si="7"/>
        <v>0</v>
      </c>
      <c r="Z133" s="171">
        <v>0</v>
      </c>
      <c r="AA133" s="172">
        <f t="shared" si="8"/>
        <v>0</v>
      </c>
      <c r="AR133" s="18" t="s">
        <v>93</v>
      </c>
      <c r="AT133" s="18" t="s">
        <v>182</v>
      </c>
      <c r="AU133" s="18" t="s">
        <v>86</v>
      </c>
      <c r="AY133" s="18" t="s">
        <v>181</v>
      </c>
      <c r="BE133" s="113">
        <f t="shared" si="9"/>
        <v>0</v>
      </c>
      <c r="BF133" s="113">
        <f t="shared" si="10"/>
        <v>88</v>
      </c>
      <c r="BG133" s="113">
        <f t="shared" si="11"/>
        <v>0</v>
      </c>
      <c r="BH133" s="113">
        <f t="shared" si="12"/>
        <v>0</v>
      </c>
      <c r="BI133" s="113">
        <f t="shared" si="13"/>
        <v>0</v>
      </c>
      <c r="BJ133" s="18" t="s">
        <v>86</v>
      </c>
      <c r="BK133" s="113">
        <f t="shared" si="14"/>
        <v>88</v>
      </c>
      <c r="BL133" s="18" t="s">
        <v>93</v>
      </c>
      <c r="BM133" s="18" t="s">
        <v>93</v>
      </c>
    </row>
    <row r="134" spans="2:65" s="1" customFormat="1" ht="31.5" customHeight="1">
      <c r="B134" s="137"/>
      <c r="C134" s="166" t="s">
        <v>96</v>
      </c>
      <c r="D134" s="166" t="s">
        <v>182</v>
      </c>
      <c r="E134" s="167" t="s">
        <v>1308</v>
      </c>
      <c r="F134" s="308" t="s">
        <v>1309</v>
      </c>
      <c r="G134" s="308"/>
      <c r="H134" s="308"/>
      <c r="I134" s="308"/>
      <c r="J134" s="168" t="s">
        <v>184</v>
      </c>
      <c r="K134" s="169">
        <v>2</v>
      </c>
      <c r="L134" s="309">
        <v>0.76</v>
      </c>
      <c r="M134" s="309"/>
      <c r="N134" s="310">
        <f t="shared" si="5"/>
        <v>1.52</v>
      </c>
      <c r="O134" s="310"/>
      <c r="P134" s="310"/>
      <c r="Q134" s="310"/>
      <c r="R134" s="140"/>
      <c r="T134" s="170" t="s">
        <v>5</v>
      </c>
      <c r="U134" s="43" t="s">
        <v>42</v>
      </c>
      <c r="V134" s="35"/>
      <c r="W134" s="171">
        <f t="shared" si="6"/>
        <v>0</v>
      </c>
      <c r="X134" s="171">
        <v>0</v>
      </c>
      <c r="Y134" s="171">
        <f t="shared" si="7"/>
        <v>0</v>
      </c>
      <c r="Z134" s="171">
        <v>0</v>
      </c>
      <c r="AA134" s="172">
        <f t="shared" si="8"/>
        <v>0</v>
      </c>
      <c r="AR134" s="18" t="s">
        <v>93</v>
      </c>
      <c r="AT134" s="18" t="s">
        <v>182</v>
      </c>
      <c r="AU134" s="18" t="s">
        <v>86</v>
      </c>
      <c r="AY134" s="18" t="s">
        <v>181</v>
      </c>
      <c r="BE134" s="113">
        <f t="shared" si="9"/>
        <v>0</v>
      </c>
      <c r="BF134" s="113">
        <f t="shared" si="10"/>
        <v>1.52</v>
      </c>
      <c r="BG134" s="113">
        <f t="shared" si="11"/>
        <v>0</v>
      </c>
      <c r="BH134" s="113">
        <f t="shared" si="12"/>
        <v>0</v>
      </c>
      <c r="BI134" s="113">
        <f t="shared" si="13"/>
        <v>0</v>
      </c>
      <c r="BJ134" s="18" t="s">
        <v>86</v>
      </c>
      <c r="BK134" s="113">
        <f t="shared" si="14"/>
        <v>1.52</v>
      </c>
      <c r="BL134" s="18" t="s">
        <v>93</v>
      </c>
      <c r="BM134" s="18" t="s">
        <v>96</v>
      </c>
    </row>
    <row r="135" spans="2:65" s="1" customFormat="1" ht="22.5" customHeight="1">
      <c r="B135" s="137"/>
      <c r="C135" s="166" t="s">
        <v>99</v>
      </c>
      <c r="D135" s="166" t="s">
        <v>182</v>
      </c>
      <c r="E135" s="167" t="s">
        <v>1375</v>
      </c>
      <c r="F135" s="308" t="s">
        <v>1376</v>
      </c>
      <c r="G135" s="308"/>
      <c r="H135" s="308"/>
      <c r="I135" s="308"/>
      <c r="J135" s="168" t="s">
        <v>184</v>
      </c>
      <c r="K135" s="169">
        <v>57.75</v>
      </c>
      <c r="L135" s="309">
        <v>14.55</v>
      </c>
      <c r="M135" s="309"/>
      <c r="N135" s="310">
        <f t="shared" si="5"/>
        <v>840.26</v>
      </c>
      <c r="O135" s="310"/>
      <c r="P135" s="310"/>
      <c r="Q135" s="310"/>
      <c r="R135" s="140"/>
      <c r="T135" s="170" t="s">
        <v>5</v>
      </c>
      <c r="U135" s="43" t="s">
        <v>42</v>
      </c>
      <c r="V135" s="35"/>
      <c r="W135" s="171">
        <f t="shared" si="6"/>
        <v>0</v>
      </c>
      <c r="X135" s="171">
        <v>0</v>
      </c>
      <c r="Y135" s="171">
        <f t="shared" si="7"/>
        <v>0</v>
      </c>
      <c r="Z135" s="171">
        <v>0</v>
      </c>
      <c r="AA135" s="172">
        <f t="shared" si="8"/>
        <v>0</v>
      </c>
      <c r="AR135" s="18" t="s">
        <v>93</v>
      </c>
      <c r="AT135" s="18" t="s">
        <v>182</v>
      </c>
      <c r="AU135" s="18" t="s">
        <v>86</v>
      </c>
      <c r="AY135" s="18" t="s">
        <v>181</v>
      </c>
      <c r="BE135" s="113">
        <f t="shared" si="9"/>
        <v>0</v>
      </c>
      <c r="BF135" s="113">
        <f t="shared" si="10"/>
        <v>840.26</v>
      </c>
      <c r="BG135" s="113">
        <f t="shared" si="11"/>
        <v>0</v>
      </c>
      <c r="BH135" s="113">
        <f t="shared" si="12"/>
        <v>0</v>
      </c>
      <c r="BI135" s="113">
        <f t="shared" si="13"/>
        <v>0</v>
      </c>
      <c r="BJ135" s="18" t="s">
        <v>86</v>
      </c>
      <c r="BK135" s="113">
        <f t="shared" si="14"/>
        <v>840.26</v>
      </c>
      <c r="BL135" s="18" t="s">
        <v>93</v>
      </c>
      <c r="BM135" s="18" t="s">
        <v>99</v>
      </c>
    </row>
    <row r="136" spans="2:65" s="1" customFormat="1" ht="44.25" customHeight="1">
      <c r="B136" s="137"/>
      <c r="C136" s="166" t="s">
        <v>102</v>
      </c>
      <c r="D136" s="166" t="s">
        <v>182</v>
      </c>
      <c r="E136" s="167" t="s">
        <v>1377</v>
      </c>
      <c r="F136" s="308" t="s">
        <v>1378</v>
      </c>
      <c r="G136" s="308"/>
      <c r="H136" s="308"/>
      <c r="I136" s="308"/>
      <c r="J136" s="168" t="s">
        <v>184</v>
      </c>
      <c r="K136" s="169">
        <v>7</v>
      </c>
      <c r="L136" s="309">
        <v>0.81</v>
      </c>
      <c r="M136" s="309"/>
      <c r="N136" s="310">
        <f t="shared" si="5"/>
        <v>5.67</v>
      </c>
      <c r="O136" s="310"/>
      <c r="P136" s="310"/>
      <c r="Q136" s="310"/>
      <c r="R136" s="140"/>
      <c r="T136" s="170" t="s">
        <v>5</v>
      </c>
      <c r="U136" s="43" t="s">
        <v>42</v>
      </c>
      <c r="V136" s="35"/>
      <c r="W136" s="171">
        <f t="shared" si="6"/>
        <v>0</v>
      </c>
      <c r="X136" s="171">
        <v>0</v>
      </c>
      <c r="Y136" s="171">
        <f t="shared" si="7"/>
        <v>0</v>
      </c>
      <c r="Z136" s="171">
        <v>0</v>
      </c>
      <c r="AA136" s="172">
        <f t="shared" si="8"/>
        <v>0</v>
      </c>
      <c r="AR136" s="18" t="s">
        <v>93</v>
      </c>
      <c r="AT136" s="18" t="s">
        <v>182</v>
      </c>
      <c r="AU136" s="18" t="s">
        <v>86</v>
      </c>
      <c r="AY136" s="18" t="s">
        <v>181</v>
      </c>
      <c r="BE136" s="113">
        <f t="shared" si="9"/>
        <v>0</v>
      </c>
      <c r="BF136" s="113">
        <f t="shared" si="10"/>
        <v>5.67</v>
      </c>
      <c r="BG136" s="113">
        <f t="shared" si="11"/>
        <v>0</v>
      </c>
      <c r="BH136" s="113">
        <f t="shared" si="12"/>
        <v>0</v>
      </c>
      <c r="BI136" s="113">
        <f t="shared" si="13"/>
        <v>0</v>
      </c>
      <c r="BJ136" s="18" t="s">
        <v>86</v>
      </c>
      <c r="BK136" s="113">
        <f t="shared" si="14"/>
        <v>5.67</v>
      </c>
      <c r="BL136" s="18" t="s">
        <v>93</v>
      </c>
      <c r="BM136" s="18" t="s">
        <v>102</v>
      </c>
    </row>
    <row r="137" spans="2:65" s="1" customFormat="1" ht="31.5" customHeight="1">
      <c r="B137" s="137"/>
      <c r="C137" s="166" t="s">
        <v>198</v>
      </c>
      <c r="D137" s="166" t="s">
        <v>182</v>
      </c>
      <c r="E137" s="167" t="s">
        <v>1379</v>
      </c>
      <c r="F137" s="308" t="s">
        <v>1380</v>
      </c>
      <c r="G137" s="308"/>
      <c r="H137" s="308"/>
      <c r="I137" s="308"/>
      <c r="J137" s="168" t="s">
        <v>193</v>
      </c>
      <c r="K137" s="169">
        <v>115.5</v>
      </c>
      <c r="L137" s="309">
        <v>3.37</v>
      </c>
      <c r="M137" s="309"/>
      <c r="N137" s="310">
        <f t="shared" si="5"/>
        <v>389.24</v>
      </c>
      <c r="O137" s="310"/>
      <c r="P137" s="310"/>
      <c r="Q137" s="310"/>
      <c r="R137" s="140"/>
      <c r="T137" s="170" t="s">
        <v>5</v>
      </c>
      <c r="U137" s="43" t="s">
        <v>42</v>
      </c>
      <c r="V137" s="35"/>
      <c r="W137" s="171">
        <f t="shared" si="6"/>
        <v>0</v>
      </c>
      <c r="X137" s="171">
        <v>2.8199999999999999E-2</v>
      </c>
      <c r="Y137" s="171">
        <f t="shared" si="7"/>
        <v>3.2570999999999999</v>
      </c>
      <c r="Z137" s="171">
        <v>0</v>
      </c>
      <c r="AA137" s="172">
        <f t="shared" si="8"/>
        <v>0</v>
      </c>
      <c r="AR137" s="18" t="s">
        <v>93</v>
      </c>
      <c r="AT137" s="18" t="s">
        <v>182</v>
      </c>
      <c r="AU137" s="18" t="s">
        <v>86</v>
      </c>
      <c r="AY137" s="18" t="s">
        <v>181</v>
      </c>
      <c r="BE137" s="113">
        <f t="shared" si="9"/>
        <v>0</v>
      </c>
      <c r="BF137" s="113">
        <f t="shared" si="10"/>
        <v>389.24</v>
      </c>
      <c r="BG137" s="113">
        <f t="shared" si="11"/>
        <v>0</v>
      </c>
      <c r="BH137" s="113">
        <f t="shared" si="12"/>
        <v>0</v>
      </c>
      <c r="BI137" s="113">
        <f t="shared" si="13"/>
        <v>0</v>
      </c>
      <c r="BJ137" s="18" t="s">
        <v>86</v>
      </c>
      <c r="BK137" s="113">
        <f t="shared" si="14"/>
        <v>389.24</v>
      </c>
      <c r="BL137" s="18" t="s">
        <v>93</v>
      </c>
      <c r="BM137" s="18" t="s">
        <v>198</v>
      </c>
    </row>
    <row r="138" spans="2:65" s="1" customFormat="1" ht="31.5" customHeight="1">
      <c r="B138" s="137"/>
      <c r="C138" s="166" t="s">
        <v>201</v>
      </c>
      <c r="D138" s="166" t="s">
        <v>182</v>
      </c>
      <c r="E138" s="167" t="s">
        <v>1381</v>
      </c>
      <c r="F138" s="308" t="s">
        <v>1382</v>
      </c>
      <c r="G138" s="308"/>
      <c r="H138" s="308"/>
      <c r="I138" s="308"/>
      <c r="J138" s="168" t="s">
        <v>193</v>
      </c>
      <c r="K138" s="169">
        <v>115.5</v>
      </c>
      <c r="L138" s="309">
        <v>2.04</v>
      </c>
      <c r="M138" s="309"/>
      <c r="N138" s="310">
        <f t="shared" si="5"/>
        <v>235.62</v>
      </c>
      <c r="O138" s="310"/>
      <c r="P138" s="310"/>
      <c r="Q138" s="310"/>
      <c r="R138" s="140"/>
      <c r="T138" s="170" t="s">
        <v>5</v>
      </c>
      <c r="U138" s="43" t="s">
        <v>42</v>
      </c>
      <c r="V138" s="35"/>
      <c r="W138" s="171">
        <f t="shared" si="6"/>
        <v>0</v>
      </c>
      <c r="X138" s="171">
        <v>0</v>
      </c>
      <c r="Y138" s="171">
        <f t="shared" si="7"/>
        <v>0</v>
      </c>
      <c r="Z138" s="171">
        <v>0</v>
      </c>
      <c r="AA138" s="172">
        <f t="shared" si="8"/>
        <v>0</v>
      </c>
      <c r="AR138" s="18" t="s">
        <v>93</v>
      </c>
      <c r="AT138" s="18" t="s">
        <v>182</v>
      </c>
      <c r="AU138" s="18" t="s">
        <v>86</v>
      </c>
      <c r="AY138" s="18" t="s">
        <v>181</v>
      </c>
      <c r="BE138" s="113">
        <f t="shared" si="9"/>
        <v>0</v>
      </c>
      <c r="BF138" s="113">
        <f t="shared" si="10"/>
        <v>235.62</v>
      </c>
      <c r="BG138" s="113">
        <f t="shared" si="11"/>
        <v>0</v>
      </c>
      <c r="BH138" s="113">
        <f t="shared" si="12"/>
        <v>0</v>
      </c>
      <c r="BI138" s="113">
        <f t="shared" si="13"/>
        <v>0</v>
      </c>
      <c r="BJ138" s="18" t="s">
        <v>86</v>
      </c>
      <c r="BK138" s="113">
        <f t="shared" si="14"/>
        <v>235.62</v>
      </c>
      <c r="BL138" s="18" t="s">
        <v>93</v>
      </c>
      <c r="BM138" s="18" t="s">
        <v>201</v>
      </c>
    </row>
    <row r="139" spans="2:65" s="1" customFormat="1" ht="44.25" customHeight="1">
      <c r="B139" s="137"/>
      <c r="C139" s="166" t="s">
        <v>204</v>
      </c>
      <c r="D139" s="166" t="s">
        <v>182</v>
      </c>
      <c r="E139" s="167" t="s">
        <v>1383</v>
      </c>
      <c r="F139" s="308" t="s">
        <v>1384</v>
      </c>
      <c r="G139" s="308"/>
      <c r="H139" s="308"/>
      <c r="I139" s="308"/>
      <c r="J139" s="168" t="s">
        <v>184</v>
      </c>
      <c r="K139" s="169">
        <v>17.5</v>
      </c>
      <c r="L139" s="309">
        <v>3.96</v>
      </c>
      <c r="M139" s="309"/>
      <c r="N139" s="310">
        <f t="shared" si="5"/>
        <v>69.3</v>
      </c>
      <c r="O139" s="310"/>
      <c r="P139" s="310"/>
      <c r="Q139" s="310"/>
      <c r="R139" s="140"/>
      <c r="T139" s="170" t="s">
        <v>5</v>
      </c>
      <c r="U139" s="43" t="s">
        <v>42</v>
      </c>
      <c r="V139" s="35"/>
      <c r="W139" s="171">
        <f t="shared" si="6"/>
        <v>0</v>
      </c>
      <c r="X139" s="171">
        <v>0</v>
      </c>
      <c r="Y139" s="171">
        <f t="shared" si="7"/>
        <v>0</v>
      </c>
      <c r="Z139" s="171">
        <v>0</v>
      </c>
      <c r="AA139" s="172">
        <f t="shared" si="8"/>
        <v>0</v>
      </c>
      <c r="AR139" s="18" t="s">
        <v>93</v>
      </c>
      <c r="AT139" s="18" t="s">
        <v>182</v>
      </c>
      <c r="AU139" s="18" t="s">
        <v>86</v>
      </c>
      <c r="AY139" s="18" t="s">
        <v>181</v>
      </c>
      <c r="BE139" s="113">
        <f t="shared" si="9"/>
        <v>0</v>
      </c>
      <c r="BF139" s="113">
        <f t="shared" si="10"/>
        <v>69.3</v>
      </c>
      <c r="BG139" s="113">
        <f t="shared" si="11"/>
        <v>0</v>
      </c>
      <c r="BH139" s="113">
        <f t="shared" si="12"/>
        <v>0</v>
      </c>
      <c r="BI139" s="113">
        <f t="shared" si="13"/>
        <v>0</v>
      </c>
      <c r="BJ139" s="18" t="s">
        <v>86</v>
      </c>
      <c r="BK139" s="113">
        <f t="shared" si="14"/>
        <v>69.3</v>
      </c>
      <c r="BL139" s="18" t="s">
        <v>93</v>
      </c>
      <c r="BM139" s="18" t="s">
        <v>204</v>
      </c>
    </row>
    <row r="140" spans="2:65" s="1" customFormat="1" ht="44.25" customHeight="1">
      <c r="B140" s="137"/>
      <c r="C140" s="166" t="s">
        <v>207</v>
      </c>
      <c r="D140" s="166" t="s">
        <v>182</v>
      </c>
      <c r="E140" s="167" t="s">
        <v>1385</v>
      </c>
      <c r="F140" s="308" t="s">
        <v>1386</v>
      </c>
      <c r="G140" s="308"/>
      <c r="H140" s="308"/>
      <c r="I140" s="308"/>
      <c r="J140" s="168" t="s">
        <v>184</v>
      </c>
      <c r="K140" s="169">
        <v>122.5</v>
      </c>
      <c r="L140" s="309">
        <v>0.4</v>
      </c>
      <c r="M140" s="309"/>
      <c r="N140" s="310">
        <f t="shared" si="5"/>
        <v>49</v>
      </c>
      <c r="O140" s="310"/>
      <c r="P140" s="310"/>
      <c r="Q140" s="310"/>
      <c r="R140" s="140"/>
      <c r="T140" s="170" t="s">
        <v>5</v>
      </c>
      <c r="U140" s="43" t="s">
        <v>42</v>
      </c>
      <c r="V140" s="35"/>
      <c r="W140" s="171">
        <f t="shared" si="6"/>
        <v>0</v>
      </c>
      <c r="X140" s="171">
        <v>0</v>
      </c>
      <c r="Y140" s="171">
        <f t="shared" si="7"/>
        <v>0</v>
      </c>
      <c r="Z140" s="171">
        <v>0</v>
      </c>
      <c r="AA140" s="172">
        <f t="shared" si="8"/>
        <v>0</v>
      </c>
      <c r="AR140" s="18" t="s">
        <v>93</v>
      </c>
      <c r="AT140" s="18" t="s">
        <v>182</v>
      </c>
      <c r="AU140" s="18" t="s">
        <v>86</v>
      </c>
      <c r="AY140" s="18" t="s">
        <v>181</v>
      </c>
      <c r="BE140" s="113">
        <f t="shared" si="9"/>
        <v>0</v>
      </c>
      <c r="BF140" s="113">
        <f t="shared" si="10"/>
        <v>49</v>
      </c>
      <c r="BG140" s="113">
        <f t="shared" si="11"/>
        <v>0</v>
      </c>
      <c r="BH140" s="113">
        <f t="shared" si="12"/>
        <v>0</v>
      </c>
      <c r="BI140" s="113">
        <f t="shared" si="13"/>
        <v>0</v>
      </c>
      <c r="BJ140" s="18" t="s">
        <v>86</v>
      </c>
      <c r="BK140" s="113">
        <f t="shared" si="14"/>
        <v>49</v>
      </c>
      <c r="BL140" s="18" t="s">
        <v>93</v>
      </c>
      <c r="BM140" s="18" t="s">
        <v>207</v>
      </c>
    </row>
    <row r="141" spans="2:65" s="1" customFormat="1" ht="31.5" customHeight="1">
      <c r="B141" s="137"/>
      <c r="C141" s="166" t="s">
        <v>211</v>
      </c>
      <c r="D141" s="166" t="s">
        <v>182</v>
      </c>
      <c r="E141" s="167" t="s">
        <v>1387</v>
      </c>
      <c r="F141" s="308" t="s">
        <v>1388</v>
      </c>
      <c r="G141" s="308"/>
      <c r="H141" s="308"/>
      <c r="I141" s="308"/>
      <c r="J141" s="168" t="s">
        <v>184</v>
      </c>
      <c r="K141" s="169">
        <v>17.5</v>
      </c>
      <c r="L141" s="309">
        <v>3.73</v>
      </c>
      <c r="M141" s="309"/>
      <c r="N141" s="310">
        <f t="shared" si="5"/>
        <v>65.28</v>
      </c>
      <c r="O141" s="310"/>
      <c r="P141" s="310"/>
      <c r="Q141" s="310"/>
      <c r="R141" s="140"/>
      <c r="T141" s="170" t="s">
        <v>5</v>
      </c>
      <c r="U141" s="43" t="s">
        <v>42</v>
      </c>
      <c r="V141" s="35"/>
      <c r="W141" s="171">
        <f t="shared" si="6"/>
        <v>0</v>
      </c>
      <c r="X141" s="171">
        <v>0</v>
      </c>
      <c r="Y141" s="171">
        <f t="shared" si="7"/>
        <v>0</v>
      </c>
      <c r="Z141" s="171">
        <v>0</v>
      </c>
      <c r="AA141" s="172">
        <f t="shared" si="8"/>
        <v>0</v>
      </c>
      <c r="AR141" s="18" t="s">
        <v>93</v>
      </c>
      <c r="AT141" s="18" t="s">
        <v>182</v>
      </c>
      <c r="AU141" s="18" t="s">
        <v>86</v>
      </c>
      <c r="AY141" s="18" t="s">
        <v>181</v>
      </c>
      <c r="BE141" s="113">
        <f t="shared" si="9"/>
        <v>0</v>
      </c>
      <c r="BF141" s="113">
        <f t="shared" si="10"/>
        <v>65.28</v>
      </c>
      <c r="BG141" s="113">
        <f t="shared" si="11"/>
        <v>0</v>
      </c>
      <c r="BH141" s="113">
        <f t="shared" si="12"/>
        <v>0</v>
      </c>
      <c r="BI141" s="113">
        <f t="shared" si="13"/>
        <v>0</v>
      </c>
      <c r="BJ141" s="18" t="s">
        <v>86</v>
      </c>
      <c r="BK141" s="113">
        <f t="shared" si="14"/>
        <v>65.28</v>
      </c>
      <c r="BL141" s="18" t="s">
        <v>93</v>
      </c>
      <c r="BM141" s="18" t="s">
        <v>211</v>
      </c>
    </row>
    <row r="142" spans="2:65" s="1" customFormat="1" ht="31.5" customHeight="1">
      <c r="B142" s="137"/>
      <c r="C142" s="166" t="s">
        <v>214</v>
      </c>
      <c r="D142" s="166" t="s">
        <v>182</v>
      </c>
      <c r="E142" s="167" t="s">
        <v>1389</v>
      </c>
      <c r="F142" s="308" t="s">
        <v>1390</v>
      </c>
      <c r="G142" s="308"/>
      <c r="H142" s="308"/>
      <c r="I142" s="308"/>
      <c r="J142" s="168" t="s">
        <v>184</v>
      </c>
      <c r="K142" s="169">
        <v>17.5</v>
      </c>
      <c r="L142" s="309">
        <v>6.37</v>
      </c>
      <c r="M142" s="309"/>
      <c r="N142" s="310">
        <f t="shared" si="5"/>
        <v>111.48</v>
      </c>
      <c r="O142" s="310"/>
      <c r="P142" s="310"/>
      <c r="Q142" s="310"/>
      <c r="R142" s="140"/>
      <c r="T142" s="170" t="s">
        <v>5</v>
      </c>
      <c r="U142" s="43" t="s">
        <v>42</v>
      </c>
      <c r="V142" s="35"/>
      <c r="W142" s="171">
        <f t="shared" si="6"/>
        <v>0</v>
      </c>
      <c r="X142" s="171">
        <v>0</v>
      </c>
      <c r="Y142" s="171">
        <f t="shared" si="7"/>
        <v>0</v>
      </c>
      <c r="Z142" s="171">
        <v>0</v>
      </c>
      <c r="AA142" s="172">
        <f t="shared" si="8"/>
        <v>0</v>
      </c>
      <c r="AR142" s="18" t="s">
        <v>93</v>
      </c>
      <c r="AT142" s="18" t="s">
        <v>182</v>
      </c>
      <c r="AU142" s="18" t="s">
        <v>86</v>
      </c>
      <c r="AY142" s="18" t="s">
        <v>181</v>
      </c>
      <c r="BE142" s="113">
        <f t="shared" si="9"/>
        <v>0</v>
      </c>
      <c r="BF142" s="113">
        <f t="shared" si="10"/>
        <v>111.48</v>
      </c>
      <c r="BG142" s="113">
        <f t="shared" si="11"/>
        <v>0</v>
      </c>
      <c r="BH142" s="113">
        <f t="shared" si="12"/>
        <v>0</v>
      </c>
      <c r="BI142" s="113">
        <f t="shared" si="13"/>
        <v>0</v>
      </c>
      <c r="BJ142" s="18" t="s">
        <v>86</v>
      </c>
      <c r="BK142" s="113">
        <f t="shared" si="14"/>
        <v>111.48</v>
      </c>
      <c r="BL142" s="18" t="s">
        <v>93</v>
      </c>
      <c r="BM142" s="18" t="s">
        <v>214</v>
      </c>
    </row>
    <row r="143" spans="2:65" s="1" customFormat="1" ht="22.5" customHeight="1">
      <c r="B143" s="137"/>
      <c r="C143" s="166" t="s">
        <v>217</v>
      </c>
      <c r="D143" s="166" t="s">
        <v>182</v>
      </c>
      <c r="E143" s="167" t="s">
        <v>1391</v>
      </c>
      <c r="F143" s="308" t="s">
        <v>1392</v>
      </c>
      <c r="G143" s="308"/>
      <c r="H143" s="308"/>
      <c r="I143" s="308"/>
      <c r="J143" s="168" t="s">
        <v>184</v>
      </c>
      <c r="K143" s="169">
        <v>17.5</v>
      </c>
      <c r="L143" s="309">
        <v>0.73</v>
      </c>
      <c r="M143" s="309"/>
      <c r="N143" s="310">
        <f t="shared" si="5"/>
        <v>12.78</v>
      </c>
      <c r="O143" s="310"/>
      <c r="P143" s="310"/>
      <c r="Q143" s="310"/>
      <c r="R143" s="140"/>
      <c r="T143" s="170" t="s">
        <v>5</v>
      </c>
      <c r="U143" s="43" t="s">
        <v>42</v>
      </c>
      <c r="V143" s="35"/>
      <c r="W143" s="171">
        <f t="shared" si="6"/>
        <v>0</v>
      </c>
      <c r="X143" s="171">
        <v>0</v>
      </c>
      <c r="Y143" s="171">
        <f t="shared" si="7"/>
        <v>0</v>
      </c>
      <c r="Z143" s="171">
        <v>0</v>
      </c>
      <c r="AA143" s="172">
        <f t="shared" si="8"/>
        <v>0</v>
      </c>
      <c r="AR143" s="18" t="s">
        <v>93</v>
      </c>
      <c r="AT143" s="18" t="s">
        <v>182</v>
      </c>
      <c r="AU143" s="18" t="s">
        <v>86</v>
      </c>
      <c r="AY143" s="18" t="s">
        <v>181</v>
      </c>
      <c r="BE143" s="113">
        <f t="shared" si="9"/>
        <v>0</v>
      </c>
      <c r="BF143" s="113">
        <f t="shared" si="10"/>
        <v>12.78</v>
      </c>
      <c r="BG143" s="113">
        <f t="shared" si="11"/>
        <v>0</v>
      </c>
      <c r="BH143" s="113">
        <f t="shared" si="12"/>
        <v>0</v>
      </c>
      <c r="BI143" s="113">
        <f t="shared" si="13"/>
        <v>0</v>
      </c>
      <c r="BJ143" s="18" t="s">
        <v>86</v>
      </c>
      <c r="BK143" s="113">
        <f t="shared" si="14"/>
        <v>12.78</v>
      </c>
      <c r="BL143" s="18" t="s">
        <v>93</v>
      </c>
      <c r="BM143" s="18" t="s">
        <v>217</v>
      </c>
    </row>
    <row r="144" spans="2:65" s="1" customFormat="1" ht="31.5" customHeight="1">
      <c r="B144" s="137"/>
      <c r="C144" s="166" t="s">
        <v>220</v>
      </c>
      <c r="D144" s="166" t="s">
        <v>182</v>
      </c>
      <c r="E144" s="167" t="s">
        <v>1393</v>
      </c>
      <c r="F144" s="308" t="s">
        <v>1394</v>
      </c>
      <c r="G144" s="308"/>
      <c r="H144" s="308"/>
      <c r="I144" s="308"/>
      <c r="J144" s="168" t="s">
        <v>210</v>
      </c>
      <c r="K144" s="169">
        <v>37.625</v>
      </c>
      <c r="L144" s="309">
        <v>0</v>
      </c>
      <c r="M144" s="309"/>
      <c r="N144" s="310">
        <f t="shared" si="5"/>
        <v>0</v>
      </c>
      <c r="O144" s="310"/>
      <c r="P144" s="310"/>
      <c r="Q144" s="310"/>
      <c r="R144" s="140"/>
      <c r="T144" s="170" t="s">
        <v>5</v>
      </c>
      <c r="U144" s="43" t="s">
        <v>42</v>
      </c>
      <c r="V144" s="35"/>
      <c r="W144" s="171">
        <f t="shared" si="6"/>
        <v>0</v>
      </c>
      <c r="X144" s="171">
        <v>0</v>
      </c>
      <c r="Y144" s="171">
        <f t="shared" si="7"/>
        <v>0</v>
      </c>
      <c r="Z144" s="171">
        <v>0</v>
      </c>
      <c r="AA144" s="172">
        <f t="shared" si="8"/>
        <v>0</v>
      </c>
      <c r="AR144" s="18" t="s">
        <v>93</v>
      </c>
      <c r="AT144" s="18" t="s">
        <v>182</v>
      </c>
      <c r="AU144" s="18" t="s">
        <v>86</v>
      </c>
      <c r="AY144" s="18" t="s">
        <v>181</v>
      </c>
      <c r="BE144" s="113">
        <f t="shared" si="9"/>
        <v>0</v>
      </c>
      <c r="BF144" s="113">
        <f t="shared" si="10"/>
        <v>0</v>
      </c>
      <c r="BG144" s="113">
        <f t="shared" si="11"/>
        <v>0</v>
      </c>
      <c r="BH144" s="113">
        <f t="shared" si="12"/>
        <v>0</v>
      </c>
      <c r="BI144" s="113">
        <f t="shared" si="13"/>
        <v>0</v>
      </c>
      <c r="BJ144" s="18" t="s">
        <v>86</v>
      </c>
      <c r="BK144" s="113">
        <f t="shared" si="14"/>
        <v>0</v>
      </c>
      <c r="BL144" s="18" t="s">
        <v>93</v>
      </c>
      <c r="BM144" s="18" t="s">
        <v>220</v>
      </c>
    </row>
    <row r="145" spans="2:65" s="1" customFormat="1" ht="31.5" customHeight="1">
      <c r="B145" s="137"/>
      <c r="C145" s="166" t="s">
        <v>223</v>
      </c>
      <c r="D145" s="166" t="s">
        <v>182</v>
      </c>
      <c r="E145" s="167" t="s">
        <v>1395</v>
      </c>
      <c r="F145" s="308" t="s">
        <v>1396</v>
      </c>
      <c r="G145" s="308"/>
      <c r="H145" s="308"/>
      <c r="I145" s="308"/>
      <c r="J145" s="168" t="s">
        <v>184</v>
      </c>
      <c r="K145" s="169">
        <v>50.25</v>
      </c>
      <c r="L145" s="309">
        <v>3.17</v>
      </c>
      <c r="M145" s="309"/>
      <c r="N145" s="310">
        <f t="shared" si="5"/>
        <v>159.29</v>
      </c>
      <c r="O145" s="310"/>
      <c r="P145" s="310"/>
      <c r="Q145" s="310"/>
      <c r="R145" s="140"/>
      <c r="T145" s="170" t="s">
        <v>5</v>
      </c>
      <c r="U145" s="43" t="s">
        <v>42</v>
      </c>
      <c r="V145" s="35"/>
      <c r="W145" s="171">
        <f t="shared" si="6"/>
        <v>0</v>
      </c>
      <c r="X145" s="171">
        <v>0</v>
      </c>
      <c r="Y145" s="171">
        <f t="shared" si="7"/>
        <v>0</v>
      </c>
      <c r="Z145" s="171">
        <v>0</v>
      </c>
      <c r="AA145" s="172">
        <f t="shared" si="8"/>
        <v>0</v>
      </c>
      <c r="AR145" s="18" t="s">
        <v>93</v>
      </c>
      <c r="AT145" s="18" t="s">
        <v>182</v>
      </c>
      <c r="AU145" s="18" t="s">
        <v>86</v>
      </c>
      <c r="AY145" s="18" t="s">
        <v>181</v>
      </c>
      <c r="BE145" s="113">
        <f t="shared" si="9"/>
        <v>0</v>
      </c>
      <c r="BF145" s="113">
        <f t="shared" si="10"/>
        <v>159.29</v>
      </c>
      <c r="BG145" s="113">
        <f t="shared" si="11"/>
        <v>0</v>
      </c>
      <c r="BH145" s="113">
        <f t="shared" si="12"/>
        <v>0</v>
      </c>
      <c r="BI145" s="113">
        <f t="shared" si="13"/>
        <v>0</v>
      </c>
      <c r="BJ145" s="18" t="s">
        <v>86</v>
      </c>
      <c r="BK145" s="113">
        <f t="shared" si="14"/>
        <v>159.29</v>
      </c>
      <c r="BL145" s="18" t="s">
        <v>93</v>
      </c>
      <c r="BM145" s="18" t="s">
        <v>223</v>
      </c>
    </row>
    <row r="146" spans="2:65" s="1" customFormat="1" ht="31.5" customHeight="1">
      <c r="B146" s="137"/>
      <c r="C146" s="166" t="s">
        <v>226</v>
      </c>
      <c r="D146" s="166" t="s">
        <v>182</v>
      </c>
      <c r="E146" s="167" t="s">
        <v>1397</v>
      </c>
      <c r="F146" s="308" t="s">
        <v>1398</v>
      </c>
      <c r="G146" s="308"/>
      <c r="H146" s="308"/>
      <c r="I146" s="308"/>
      <c r="J146" s="168" t="s">
        <v>184</v>
      </c>
      <c r="K146" s="169">
        <v>12.25</v>
      </c>
      <c r="L146" s="309">
        <v>13.96</v>
      </c>
      <c r="M146" s="309"/>
      <c r="N146" s="310">
        <f t="shared" si="5"/>
        <v>171.01</v>
      </c>
      <c r="O146" s="310"/>
      <c r="P146" s="310"/>
      <c r="Q146" s="310"/>
      <c r="R146" s="140"/>
      <c r="T146" s="170" t="s">
        <v>5</v>
      </c>
      <c r="U146" s="43" t="s">
        <v>42</v>
      </c>
      <c r="V146" s="35"/>
      <c r="W146" s="171">
        <f t="shared" si="6"/>
        <v>0</v>
      </c>
      <c r="X146" s="171">
        <v>0</v>
      </c>
      <c r="Y146" s="171">
        <f t="shared" si="7"/>
        <v>0</v>
      </c>
      <c r="Z146" s="171">
        <v>0</v>
      </c>
      <c r="AA146" s="172">
        <f t="shared" si="8"/>
        <v>0</v>
      </c>
      <c r="AR146" s="18" t="s">
        <v>93</v>
      </c>
      <c r="AT146" s="18" t="s">
        <v>182</v>
      </c>
      <c r="AU146" s="18" t="s">
        <v>86</v>
      </c>
      <c r="AY146" s="18" t="s">
        <v>181</v>
      </c>
      <c r="BE146" s="113">
        <f t="shared" si="9"/>
        <v>0</v>
      </c>
      <c r="BF146" s="113">
        <f t="shared" si="10"/>
        <v>171.01</v>
      </c>
      <c r="BG146" s="113">
        <f t="shared" si="11"/>
        <v>0</v>
      </c>
      <c r="BH146" s="113">
        <f t="shared" si="12"/>
        <v>0</v>
      </c>
      <c r="BI146" s="113">
        <f t="shared" si="13"/>
        <v>0</v>
      </c>
      <c r="BJ146" s="18" t="s">
        <v>86</v>
      </c>
      <c r="BK146" s="113">
        <f t="shared" si="14"/>
        <v>171.01</v>
      </c>
      <c r="BL146" s="18" t="s">
        <v>93</v>
      </c>
      <c r="BM146" s="18" t="s">
        <v>226</v>
      </c>
    </row>
    <row r="147" spans="2:65" s="1" customFormat="1" ht="22.5" customHeight="1">
      <c r="B147" s="137"/>
      <c r="C147" s="173" t="s">
        <v>229</v>
      </c>
      <c r="D147" s="173" t="s">
        <v>356</v>
      </c>
      <c r="E147" s="174" t="s">
        <v>1399</v>
      </c>
      <c r="F147" s="311" t="s">
        <v>1400</v>
      </c>
      <c r="G147" s="311"/>
      <c r="H147" s="311"/>
      <c r="I147" s="311"/>
      <c r="J147" s="175" t="s">
        <v>210</v>
      </c>
      <c r="K147" s="176">
        <v>22.663</v>
      </c>
      <c r="L147" s="312">
        <v>15</v>
      </c>
      <c r="M147" s="312"/>
      <c r="N147" s="313">
        <f t="shared" si="5"/>
        <v>339.95</v>
      </c>
      <c r="O147" s="310"/>
      <c r="P147" s="310"/>
      <c r="Q147" s="310"/>
      <c r="R147" s="140"/>
      <c r="T147" s="170" t="s">
        <v>5</v>
      </c>
      <c r="U147" s="43" t="s">
        <v>42</v>
      </c>
      <c r="V147" s="35"/>
      <c r="W147" s="171">
        <f t="shared" si="6"/>
        <v>0</v>
      </c>
      <c r="X147" s="171">
        <v>1</v>
      </c>
      <c r="Y147" s="171">
        <f t="shared" si="7"/>
        <v>22.663</v>
      </c>
      <c r="Z147" s="171">
        <v>0</v>
      </c>
      <c r="AA147" s="172">
        <f t="shared" si="8"/>
        <v>0</v>
      </c>
      <c r="AR147" s="18" t="s">
        <v>198</v>
      </c>
      <c r="AT147" s="18" t="s">
        <v>356</v>
      </c>
      <c r="AU147" s="18" t="s">
        <v>86</v>
      </c>
      <c r="AY147" s="18" t="s">
        <v>181</v>
      </c>
      <c r="BE147" s="113">
        <f t="shared" si="9"/>
        <v>0</v>
      </c>
      <c r="BF147" s="113">
        <f t="shared" si="10"/>
        <v>339.95</v>
      </c>
      <c r="BG147" s="113">
        <f t="shared" si="11"/>
        <v>0</v>
      </c>
      <c r="BH147" s="113">
        <f t="shared" si="12"/>
        <v>0</v>
      </c>
      <c r="BI147" s="113">
        <f t="shared" si="13"/>
        <v>0</v>
      </c>
      <c r="BJ147" s="18" t="s">
        <v>86</v>
      </c>
      <c r="BK147" s="113">
        <f t="shared" si="14"/>
        <v>339.95</v>
      </c>
      <c r="BL147" s="18" t="s">
        <v>93</v>
      </c>
      <c r="BM147" s="18" t="s">
        <v>229</v>
      </c>
    </row>
    <row r="148" spans="2:65" s="10" customFormat="1" ht="29.85" customHeight="1">
      <c r="B148" s="155"/>
      <c r="C148" s="156"/>
      <c r="D148" s="165" t="s">
        <v>151</v>
      </c>
      <c r="E148" s="165"/>
      <c r="F148" s="165"/>
      <c r="G148" s="165"/>
      <c r="H148" s="165"/>
      <c r="I148" s="165"/>
      <c r="J148" s="165"/>
      <c r="K148" s="165"/>
      <c r="L148" s="165"/>
      <c r="M148" s="165"/>
      <c r="N148" s="314">
        <f>BK148</f>
        <v>995.6</v>
      </c>
      <c r="O148" s="315"/>
      <c r="P148" s="315"/>
      <c r="Q148" s="315"/>
      <c r="R148" s="158"/>
      <c r="T148" s="159"/>
      <c r="U148" s="156"/>
      <c r="V148" s="156"/>
      <c r="W148" s="160">
        <f>SUM(W149:W152)</f>
        <v>0</v>
      </c>
      <c r="X148" s="156"/>
      <c r="Y148" s="160">
        <f>SUM(Y149:Y152)</f>
        <v>5.2267251200000002</v>
      </c>
      <c r="Z148" s="156"/>
      <c r="AA148" s="161">
        <f>SUM(AA149:AA152)</f>
        <v>0</v>
      </c>
      <c r="AR148" s="162" t="s">
        <v>82</v>
      </c>
      <c r="AT148" s="163" t="s">
        <v>74</v>
      </c>
      <c r="AU148" s="163" t="s">
        <v>82</v>
      </c>
      <c r="AY148" s="162" t="s">
        <v>181</v>
      </c>
      <c r="BK148" s="164">
        <f>SUM(BK149:BK152)</f>
        <v>995.6</v>
      </c>
    </row>
    <row r="149" spans="2:65" s="1" customFormat="1" ht="22.5" customHeight="1">
      <c r="B149" s="137"/>
      <c r="C149" s="166" t="s">
        <v>232</v>
      </c>
      <c r="D149" s="166" t="s">
        <v>182</v>
      </c>
      <c r="E149" s="167" t="s">
        <v>1401</v>
      </c>
      <c r="F149" s="308" t="s">
        <v>1402</v>
      </c>
      <c r="G149" s="308"/>
      <c r="H149" s="308"/>
      <c r="I149" s="308"/>
      <c r="J149" s="168" t="s">
        <v>184</v>
      </c>
      <c r="K149" s="169">
        <v>2.2799999999999998</v>
      </c>
      <c r="L149" s="309">
        <v>120</v>
      </c>
      <c r="M149" s="309"/>
      <c r="N149" s="310">
        <f>ROUND(L149*K149,2)</f>
        <v>273.60000000000002</v>
      </c>
      <c r="O149" s="310"/>
      <c r="P149" s="310"/>
      <c r="Q149" s="310"/>
      <c r="R149" s="140"/>
      <c r="T149" s="170" t="s">
        <v>5</v>
      </c>
      <c r="U149" s="43" t="s">
        <v>42</v>
      </c>
      <c r="V149" s="35"/>
      <c r="W149" s="171">
        <f>V149*K149</f>
        <v>0</v>
      </c>
      <c r="X149" s="171">
        <v>2.0876700000000001</v>
      </c>
      <c r="Y149" s="171">
        <f>X149*K149</f>
        <v>4.7598875999999999</v>
      </c>
      <c r="Z149" s="171">
        <v>0</v>
      </c>
      <c r="AA149" s="172">
        <f>Z149*K149</f>
        <v>0</v>
      </c>
      <c r="AR149" s="18" t="s">
        <v>93</v>
      </c>
      <c r="AT149" s="18" t="s">
        <v>182</v>
      </c>
      <c r="AU149" s="18" t="s">
        <v>86</v>
      </c>
      <c r="AY149" s="18" t="s">
        <v>181</v>
      </c>
      <c r="BE149" s="113">
        <f>IF(U149="základná",N149,0)</f>
        <v>0</v>
      </c>
      <c r="BF149" s="113">
        <f>IF(U149="znížená",N149,0)</f>
        <v>273.60000000000002</v>
      </c>
      <c r="BG149" s="113">
        <f>IF(U149="zákl. prenesená",N149,0)</f>
        <v>0</v>
      </c>
      <c r="BH149" s="113">
        <f>IF(U149="zníž. prenesená",N149,0)</f>
        <v>0</v>
      </c>
      <c r="BI149" s="113">
        <f>IF(U149="nulová",N149,0)</f>
        <v>0</v>
      </c>
      <c r="BJ149" s="18" t="s">
        <v>86</v>
      </c>
      <c r="BK149" s="113">
        <f>ROUND(L149*K149,2)</f>
        <v>273.60000000000002</v>
      </c>
      <c r="BL149" s="18" t="s">
        <v>93</v>
      </c>
      <c r="BM149" s="18" t="s">
        <v>232</v>
      </c>
    </row>
    <row r="150" spans="2:65" s="1" customFormat="1" ht="31.5" customHeight="1">
      <c r="B150" s="137"/>
      <c r="C150" s="166" t="s">
        <v>10</v>
      </c>
      <c r="D150" s="166" t="s">
        <v>182</v>
      </c>
      <c r="E150" s="167" t="s">
        <v>191</v>
      </c>
      <c r="F150" s="308" t="s">
        <v>192</v>
      </c>
      <c r="G150" s="308"/>
      <c r="H150" s="308"/>
      <c r="I150" s="308"/>
      <c r="J150" s="168" t="s">
        <v>193</v>
      </c>
      <c r="K150" s="169">
        <v>2.72</v>
      </c>
      <c r="L150" s="309">
        <v>11.51</v>
      </c>
      <c r="M150" s="309"/>
      <c r="N150" s="310">
        <f>ROUND(L150*K150,2)</f>
        <v>31.31</v>
      </c>
      <c r="O150" s="310"/>
      <c r="P150" s="310"/>
      <c r="Q150" s="310"/>
      <c r="R150" s="140"/>
      <c r="T150" s="170" t="s">
        <v>5</v>
      </c>
      <c r="U150" s="43" t="s">
        <v>42</v>
      </c>
      <c r="V150" s="35"/>
      <c r="W150" s="171">
        <f>V150*K150</f>
        <v>0</v>
      </c>
      <c r="X150" s="171">
        <v>6.7000000000000002E-4</v>
      </c>
      <c r="Y150" s="171">
        <f>X150*K150</f>
        <v>1.8224000000000003E-3</v>
      </c>
      <c r="Z150" s="171">
        <v>0</v>
      </c>
      <c r="AA150" s="172">
        <f>Z150*K150</f>
        <v>0</v>
      </c>
      <c r="AR150" s="18" t="s">
        <v>93</v>
      </c>
      <c r="AT150" s="18" t="s">
        <v>182</v>
      </c>
      <c r="AU150" s="18" t="s">
        <v>86</v>
      </c>
      <c r="AY150" s="18" t="s">
        <v>181</v>
      </c>
      <c r="BE150" s="113">
        <f>IF(U150="základná",N150,0)</f>
        <v>0</v>
      </c>
      <c r="BF150" s="113">
        <f>IF(U150="znížená",N150,0)</f>
        <v>31.31</v>
      </c>
      <c r="BG150" s="113">
        <f>IF(U150="zákl. prenesená",N150,0)</f>
        <v>0</v>
      </c>
      <c r="BH150" s="113">
        <f>IF(U150="zníž. prenesená",N150,0)</f>
        <v>0</v>
      </c>
      <c r="BI150" s="113">
        <f>IF(U150="nulová",N150,0)</f>
        <v>0</v>
      </c>
      <c r="BJ150" s="18" t="s">
        <v>86</v>
      </c>
      <c r="BK150" s="113">
        <f>ROUND(L150*K150,2)</f>
        <v>31.31</v>
      </c>
      <c r="BL150" s="18" t="s">
        <v>93</v>
      </c>
      <c r="BM150" s="18" t="s">
        <v>10</v>
      </c>
    </row>
    <row r="151" spans="2:65" s="1" customFormat="1" ht="31.5" customHeight="1">
      <c r="B151" s="137"/>
      <c r="C151" s="166" t="s">
        <v>237</v>
      </c>
      <c r="D151" s="166" t="s">
        <v>182</v>
      </c>
      <c r="E151" s="167" t="s">
        <v>194</v>
      </c>
      <c r="F151" s="308" t="s">
        <v>195</v>
      </c>
      <c r="G151" s="308"/>
      <c r="H151" s="308"/>
      <c r="I151" s="308"/>
      <c r="J151" s="168" t="s">
        <v>193</v>
      </c>
      <c r="K151" s="169">
        <v>2.72</v>
      </c>
      <c r="L151" s="309">
        <v>2.46</v>
      </c>
      <c r="M151" s="309"/>
      <c r="N151" s="310">
        <f>ROUND(L151*K151,2)</f>
        <v>6.69</v>
      </c>
      <c r="O151" s="310"/>
      <c r="P151" s="310"/>
      <c r="Q151" s="310"/>
      <c r="R151" s="140"/>
      <c r="T151" s="170" t="s">
        <v>5</v>
      </c>
      <c r="U151" s="43" t="s">
        <v>42</v>
      </c>
      <c r="V151" s="35"/>
      <c r="W151" s="171">
        <f>V151*K151</f>
        <v>0</v>
      </c>
      <c r="X151" s="171">
        <v>0</v>
      </c>
      <c r="Y151" s="171">
        <f>X151*K151</f>
        <v>0</v>
      </c>
      <c r="Z151" s="171">
        <v>0</v>
      </c>
      <c r="AA151" s="172">
        <f>Z151*K151</f>
        <v>0</v>
      </c>
      <c r="AR151" s="18" t="s">
        <v>93</v>
      </c>
      <c r="AT151" s="18" t="s">
        <v>182</v>
      </c>
      <c r="AU151" s="18" t="s">
        <v>86</v>
      </c>
      <c r="AY151" s="18" t="s">
        <v>181</v>
      </c>
      <c r="BE151" s="113">
        <f>IF(U151="základná",N151,0)</f>
        <v>0</v>
      </c>
      <c r="BF151" s="113">
        <f>IF(U151="znížená",N151,0)</f>
        <v>6.69</v>
      </c>
      <c r="BG151" s="113">
        <f>IF(U151="zákl. prenesená",N151,0)</f>
        <v>0</v>
      </c>
      <c r="BH151" s="113">
        <f>IF(U151="zníž. prenesená",N151,0)</f>
        <v>0</v>
      </c>
      <c r="BI151" s="113">
        <f>IF(U151="nulová",N151,0)</f>
        <v>0</v>
      </c>
      <c r="BJ151" s="18" t="s">
        <v>86</v>
      </c>
      <c r="BK151" s="113">
        <f>ROUND(L151*K151,2)</f>
        <v>6.69</v>
      </c>
      <c r="BL151" s="18" t="s">
        <v>93</v>
      </c>
      <c r="BM151" s="18" t="s">
        <v>237</v>
      </c>
    </row>
    <row r="152" spans="2:65" s="1" customFormat="1" ht="22.5" customHeight="1">
      <c r="B152" s="137"/>
      <c r="C152" s="166" t="s">
        <v>240</v>
      </c>
      <c r="D152" s="166" t="s">
        <v>182</v>
      </c>
      <c r="E152" s="167" t="s">
        <v>1403</v>
      </c>
      <c r="F152" s="308" t="s">
        <v>1404</v>
      </c>
      <c r="G152" s="308"/>
      <c r="H152" s="308"/>
      <c r="I152" s="308"/>
      <c r="J152" s="168" t="s">
        <v>210</v>
      </c>
      <c r="K152" s="169">
        <v>0.45600000000000002</v>
      </c>
      <c r="L152" s="309">
        <v>1500</v>
      </c>
      <c r="M152" s="309"/>
      <c r="N152" s="310">
        <f>ROUND(L152*K152,2)</f>
        <v>684</v>
      </c>
      <c r="O152" s="310"/>
      <c r="P152" s="310"/>
      <c r="Q152" s="310"/>
      <c r="R152" s="140"/>
      <c r="T152" s="170" t="s">
        <v>5</v>
      </c>
      <c r="U152" s="43" t="s">
        <v>42</v>
      </c>
      <c r="V152" s="35"/>
      <c r="W152" s="171">
        <f>V152*K152</f>
        <v>0</v>
      </c>
      <c r="X152" s="171">
        <v>1.0197700000000001</v>
      </c>
      <c r="Y152" s="171">
        <f>X152*K152</f>
        <v>0.46501512000000006</v>
      </c>
      <c r="Z152" s="171">
        <v>0</v>
      </c>
      <c r="AA152" s="172">
        <f>Z152*K152</f>
        <v>0</v>
      </c>
      <c r="AR152" s="18" t="s">
        <v>93</v>
      </c>
      <c r="AT152" s="18" t="s">
        <v>182</v>
      </c>
      <c r="AU152" s="18" t="s">
        <v>86</v>
      </c>
      <c r="AY152" s="18" t="s">
        <v>181</v>
      </c>
      <c r="BE152" s="113">
        <f>IF(U152="základná",N152,0)</f>
        <v>0</v>
      </c>
      <c r="BF152" s="113">
        <f>IF(U152="znížená",N152,0)</f>
        <v>684</v>
      </c>
      <c r="BG152" s="113">
        <f>IF(U152="zákl. prenesená",N152,0)</f>
        <v>0</v>
      </c>
      <c r="BH152" s="113">
        <f>IF(U152="zníž. prenesená",N152,0)</f>
        <v>0</v>
      </c>
      <c r="BI152" s="113">
        <f>IF(U152="nulová",N152,0)</f>
        <v>0</v>
      </c>
      <c r="BJ152" s="18" t="s">
        <v>86</v>
      </c>
      <c r="BK152" s="113">
        <f>ROUND(L152*K152,2)</f>
        <v>684</v>
      </c>
      <c r="BL152" s="18" t="s">
        <v>93</v>
      </c>
      <c r="BM152" s="18" t="s">
        <v>240</v>
      </c>
    </row>
    <row r="153" spans="2:65" s="10" customFormat="1" ht="29.85" customHeight="1">
      <c r="B153" s="155"/>
      <c r="C153" s="156"/>
      <c r="D153" s="165" t="s">
        <v>152</v>
      </c>
      <c r="E153" s="165"/>
      <c r="F153" s="165"/>
      <c r="G153" s="165"/>
      <c r="H153" s="165"/>
      <c r="I153" s="165"/>
      <c r="J153" s="165"/>
      <c r="K153" s="165"/>
      <c r="L153" s="165"/>
      <c r="M153" s="165"/>
      <c r="N153" s="314">
        <f>BK153</f>
        <v>168</v>
      </c>
      <c r="O153" s="315"/>
      <c r="P153" s="315"/>
      <c r="Q153" s="315"/>
      <c r="R153" s="158"/>
      <c r="T153" s="159"/>
      <c r="U153" s="156"/>
      <c r="V153" s="156"/>
      <c r="W153" s="160">
        <f>W154</f>
        <v>0</v>
      </c>
      <c r="X153" s="156"/>
      <c r="Y153" s="160">
        <f>Y154</f>
        <v>9.9265425</v>
      </c>
      <c r="Z153" s="156"/>
      <c r="AA153" s="161">
        <f>AA154</f>
        <v>0</v>
      </c>
      <c r="AR153" s="162" t="s">
        <v>82</v>
      </c>
      <c r="AT153" s="163" t="s">
        <v>74</v>
      </c>
      <c r="AU153" s="163" t="s">
        <v>82</v>
      </c>
      <c r="AY153" s="162" t="s">
        <v>181</v>
      </c>
      <c r="BK153" s="164">
        <f>BK154</f>
        <v>168</v>
      </c>
    </row>
    <row r="154" spans="2:65" s="1" customFormat="1" ht="44.25" customHeight="1">
      <c r="B154" s="137"/>
      <c r="C154" s="166" t="s">
        <v>243</v>
      </c>
      <c r="D154" s="166" t="s">
        <v>182</v>
      </c>
      <c r="E154" s="167" t="s">
        <v>1405</v>
      </c>
      <c r="F154" s="308" t="s">
        <v>1406</v>
      </c>
      <c r="G154" s="308"/>
      <c r="H154" s="308"/>
      <c r="I154" s="308"/>
      <c r="J154" s="168" t="s">
        <v>184</v>
      </c>
      <c r="K154" s="169">
        <v>5.25</v>
      </c>
      <c r="L154" s="309">
        <v>32</v>
      </c>
      <c r="M154" s="309"/>
      <c r="N154" s="310">
        <f>ROUND(L154*K154,2)</f>
        <v>168</v>
      </c>
      <c r="O154" s="310"/>
      <c r="P154" s="310"/>
      <c r="Q154" s="310"/>
      <c r="R154" s="140"/>
      <c r="T154" s="170" t="s">
        <v>5</v>
      </c>
      <c r="U154" s="43" t="s">
        <v>42</v>
      </c>
      <c r="V154" s="35"/>
      <c r="W154" s="171">
        <f>V154*K154</f>
        <v>0</v>
      </c>
      <c r="X154" s="171">
        <v>1.8907700000000001</v>
      </c>
      <c r="Y154" s="171">
        <f>X154*K154</f>
        <v>9.9265425</v>
      </c>
      <c r="Z154" s="171">
        <v>0</v>
      </c>
      <c r="AA154" s="172">
        <f>Z154*K154</f>
        <v>0</v>
      </c>
      <c r="AR154" s="18" t="s">
        <v>93</v>
      </c>
      <c r="AT154" s="18" t="s">
        <v>182</v>
      </c>
      <c r="AU154" s="18" t="s">
        <v>86</v>
      </c>
      <c r="AY154" s="18" t="s">
        <v>181</v>
      </c>
      <c r="BE154" s="113">
        <f>IF(U154="základná",N154,0)</f>
        <v>0</v>
      </c>
      <c r="BF154" s="113">
        <f>IF(U154="znížená",N154,0)</f>
        <v>168</v>
      </c>
      <c r="BG154" s="113">
        <f>IF(U154="zákl. prenesená",N154,0)</f>
        <v>0</v>
      </c>
      <c r="BH154" s="113">
        <f>IF(U154="zníž. prenesená",N154,0)</f>
        <v>0</v>
      </c>
      <c r="BI154" s="113">
        <f>IF(U154="nulová",N154,0)</f>
        <v>0</v>
      </c>
      <c r="BJ154" s="18" t="s">
        <v>86</v>
      </c>
      <c r="BK154" s="113">
        <f>ROUND(L154*K154,2)</f>
        <v>168</v>
      </c>
      <c r="BL154" s="18" t="s">
        <v>93</v>
      </c>
      <c r="BM154" s="18" t="s">
        <v>243</v>
      </c>
    </row>
    <row r="155" spans="2:65" s="10" customFormat="1" ht="29.85" customHeight="1">
      <c r="B155" s="155"/>
      <c r="C155" s="156"/>
      <c r="D155" s="165" t="s">
        <v>1365</v>
      </c>
      <c r="E155" s="165"/>
      <c r="F155" s="165"/>
      <c r="G155" s="165"/>
      <c r="H155" s="165"/>
      <c r="I155" s="165"/>
      <c r="J155" s="165"/>
      <c r="K155" s="165"/>
      <c r="L155" s="165"/>
      <c r="M155" s="165"/>
      <c r="N155" s="314">
        <f>BK155</f>
        <v>2065.14</v>
      </c>
      <c r="O155" s="315"/>
      <c r="P155" s="315"/>
      <c r="Q155" s="315"/>
      <c r="R155" s="158"/>
      <c r="T155" s="159"/>
      <c r="U155" s="156"/>
      <c r="V155" s="156"/>
      <c r="W155" s="160">
        <f>SUM(W156:W161)</f>
        <v>0</v>
      </c>
      <c r="X155" s="156"/>
      <c r="Y155" s="160">
        <f>SUM(Y156:Y161)</f>
        <v>73.818780000000004</v>
      </c>
      <c r="Z155" s="156"/>
      <c r="AA155" s="161">
        <f>SUM(AA156:AA161)</f>
        <v>0</v>
      </c>
      <c r="AR155" s="162" t="s">
        <v>82</v>
      </c>
      <c r="AT155" s="163" t="s">
        <v>74</v>
      </c>
      <c r="AU155" s="163" t="s">
        <v>82</v>
      </c>
      <c r="AY155" s="162" t="s">
        <v>181</v>
      </c>
      <c r="BK155" s="164">
        <f>SUM(BK156:BK161)</f>
        <v>2065.14</v>
      </c>
    </row>
    <row r="156" spans="2:65" s="1" customFormat="1" ht="44.25" customHeight="1">
      <c r="B156" s="137"/>
      <c r="C156" s="166" t="s">
        <v>246</v>
      </c>
      <c r="D156" s="166" t="s">
        <v>182</v>
      </c>
      <c r="E156" s="167" t="s">
        <v>1407</v>
      </c>
      <c r="F156" s="308" t="s">
        <v>1408</v>
      </c>
      <c r="G156" s="308"/>
      <c r="H156" s="308"/>
      <c r="I156" s="308"/>
      <c r="J156" s="168" t="s">
        <v>193</v>
      </c>
      <c r="K156" s="169">
        <v>42</v>
      </c>
      <c r="L156" s="309">
        <v>6.04</v>
      </c>
      <c r="M156" s="309"/>
      <c r="N156" s="310">
        <f t="shared" ref="N156:N161" si="15">ROUND(L156*K156,2)</f>
        <v>253.68</v>
      </c>
      <c r="O156" s="310"/>
      <c r="P156" s="310"/>
      <c r="Q156" s="310"/>
      <c r="R156" s="140"/>
      <c r="T156" s="170" t="s">
        <v>5</v>
      </c>
      <c r="U156" s="43" t="s">
        <v>42</v>
      </c>
      <c r="V156" s="35"/>
      <c r="W156" s="171">
        <f t="shared" ref="W156:W161" si="16">V156*K156</f>
        <v>0</v>
      </c>
      <c r="X156" s="171">
        <v>0.38624999999999998</v>
      </c>
      <c r="Y156" s="171">
        <f t="shared" ref="Y156:Y161" si="17">X156*K156</f>
        <v>16.2225</v>
      </c>
      <c r="Z156" s="171">
        <v>0</v>
      </c>
      <c r="AA156" s="172">
        <f t="shared" ref="AA156:AA161" si="18">Z156*K156</f>
        <v>0</v>
      </c>
      <c r="AR156" s="18" t="s">
        <v>93</v>
      </c>
      <c r="AT156" s="18" t="s">
        <v>182</v>
      </c>
      <c r="AU156" s="18" t="s">
        <v>86</v>
      </c>
      <c r="AY156" s="18" t="s">
        <v>181</v>
      </c>
      <c r="BE156" s="113">
        <f t="shared" ref="BE156:BE161" si="19">IF(U156="základná",N156,0)</f>
        <v>0</v>
      </c>
      <c r="BF156" s="113">
        <f t="shared" ref="BF156:BF161" si="20">IF(U156="znížená",N156,0)</f>
        <v>253.68</v>
      </c>
      <c r="BG156" s="113">
        <f t="shared" ref="BG156:BG161" si="21">IF(U156="zákl. prenesená",N156,0)</f>
        <v>0</v>
      </c>
      <c r="BH156" s="113">
        <f t="shared" ref="BH156:BH161" si="22">IF(U156="zníž. prenesená",N156,0)</f>
        <v>0</v>
      </c>
      <c r="BI156" s="113">
        <f t="shared" ref="BI156:BI161" si="23">IF(U156="nulová",N156,0)</f>
        <v>0</v>
      </c>
      <c r="BJ156" s="18" t="s">
        <v>86</v>
      </c>
      <c r="BK156" s="113">
        <f t="shared" ref="BK156:BK161" si="24">ROUND(L156*K156,2)</f>
        <v>253.68</v>
      </c>
      <c r="BL156" s="18" t="s">
        <v>93</v>
      </c>
      <c r="BM156" s="18" t="s">
        <v>246</v>
      </c>
    </row>
    <row r="157" spans="2:65" s="1" customFormat="1" ht="22.5" customHeight="1">
      <c r="B157" s="137"/>
      <c r="C157" s="173" t="s">
        <v>248</v>
      </c>
      <c r="D157" s="173" t="s">
        <v>356</v>
      </c>
      <c r="E157" s="174" t="s">
        <v>1409</v>
      </c>
      <c r="F157" s="311" t="s">
        <v>1410</v>
      </c>
      <c r="G157" s="311"/>
      <c r="H157" s="311"/>
      <c r="I157" s="311"/>
      <c r="J157" s="175" t="s">
        <v>210</v>
      </c>
      <c r="K157" s="176">
        <v>15.54</v>
      </c>
      <c r="L157" s="312">
        <v>12</v>
      </c>
      <c r="M157" s="312"/>
      <c r="N157" s="313">
        <f t="shared" si="15"/>
        <v>186.48</v>
      </c>
      <c r="O157" s="310"/>
      <c r="P157" s="310"/>
      <c r="Q157" s="310"/>
      <c r="R157" s="140"/>
      <c r="T157" s="170" t="s">
        <v>5</v>
      </c>
      <c r="U157" s="43" t="s">
        <v>42</v>
      </c>
      <c r="V157" s="35"/>
      <c r="W157" s="171">
        <f t="shared" si="16"/>
        <v>0</v>
      </c>
      <c r="X157" s="171">
        <v>1</v>
      </c>
      <c r="Y157" s="171">
        <f t="shared" si="17"/>
        <v>15.54</v>
      </c>
      <c r="Z157" s="171">
        <v>0</v>
      </c>
      <c r="AA157" s="172">
        <f t="shared" si="18"/>
        <v>0</v>
      </c>
      <c r="AR157" s="18" t="s">
        <v>198</v>
      </c>
      <c r="AT157" s="18" t="s">
        <v>356</v>
      </c>
      <c r="AU157" s="18" t="s">
        <v>86</v>
      </c>
      <c r="AY157" s="18" t="s">
        <v>181</v>
      </c>
      <c r="BE157" s="113">
        <f t="shared" si="19"/>
        <v>0</v>
      </c>
      <c r="BF157" s="113">
        <f t="shared" si="20"/>
        <v>186.48</v>
      </c>
      <c r="BG157" s="113">
        <f t="shared" si="21"/>
        <v>0</v>
      </c>
      <c r="BH157" s="113">
        <f t="shared" si="22"/>
        <v>0</v>
      </c>
      <c r="BI157" s="113">
        <f t="shared" si="23"/>
        <v>0</v>
      </c>
      <c r="BJ157" s="18" t="s">
        <v>86</v>
      </c>
      <c r="BK157" s="113">
        <f t="shared" si="24"/>
        <v>186.48</v>
      </c>
      <c r="BL157" s="18" t="s">
        <v>93</v>
      </c>
      <c r="BM157" s="18" t="s">
        <v>248</v>
      </c>
    </row>
    <row r="158" spans="2:65" s="1" customFormat="1" ht="31.5" customHeight="1">
      <c r="B158" s="137"/>
      <c r="C158" s="166" t="s">
        <v>251</v>
      </c>
      <c r="D158" s="166" t="s">
        <v>182</v>
      </c>
      <c r="E158" s="167" t="s">
        <v>1411</v>
      </c>
      <c r="F158" s="308" t="s">
        <v>1412</v>
      </c>
      <c r="G158" s="308"/>
      <c r="H158" s="308"/>
      <c r="I158" s="308"/>
      <c r="J158" s="168" t="s">
        <v>193</v>
      </c>
      <c r="K158" s="169">
        <v>42</v>
      </c>
      <c r="L158" s="309">
        <v>4.99</v>
      </c>
      <c r="M158" s="309"/>
      <c r="N158" s="310">
        <f t="shared" si="15"/>
        <v>209.58</v>
      </c>
      <c r="O158" s="310"/>
      <c r="P158" s="310"/>
      <c r="Q158" s="310"/>
      <c r="R158" s="140"/>
      <c r="T158" s="170" t="s">
        <v>5</v>
      </c>
      <c r="U158" s="43" t="s">
        <v>42</v>
      </c>
      <c r="V158" s="35"/>
      <c r="W158" s="171">
        <f t="shared" si="16"/>
        <v>0</v>
      </c>
      <c r="X158" s="171">
        <v>0.37080000000000002</v>
      </c>
      <c r="Y158" s="171">
        <f t="shared" si="17"/>
        <v>15.573600000000001</v>
      </c>
      <c r="Z158" s="171">
        <v>0</v>
      </c>
      <c r="AA158" s="172">
        <f t="shared" si="18"/>
        <v>0</v>
      </c>
      <c r="AR158" s="18" t="s">
        <v>93</v>
      </c>
      <c r="AT158" s="18" t="s">
        <v>182</v>
      </c>
      <c r="AU158" s="18" t="s">
        <v>86</v>
      </c>
      <c r="AY158" s="18" t="s">
        <v>181</v>
      </c>
      <c r="BE158" s="113">
        <f t="shared" si="19"/>
        <v>0</v>
      </c>
      <c r="BF158" s="113">
        <f t="shared" si="20"/>
        <v>209.58</v>
      </c>
      <c r="BG158" s="113">
        <f t="shared" si="21"/>
        <v>0</v>
      </c>
      <c r="BH158" s="113">
        <f t="shared" si="22"/>
        <v>0</v>
      </c>
      <c r="BI158" s="113">
        <f t="shared" si="23"/>
        <v>0</v>
      </c>
      <c r="BJ158" s="18" t="s">
        <v>86</v>
      </c>
      <c r="BK158" s="113">
        <f t="shared" si="24"/>
        <v>209.58</v>
      </c>
      <c r="BL158" s="18" t="s">
        <v>93</v>
      </c>
      <c r="BM158" s="18" t="s">
        <v>251</v>
      </c>
    </row>
    <row r="159" spans="2:65" s="1" customFormat="1" ht="22.5" customHeight="1">
      <c r="B159" s="137"/>
      <c r="C159" s="173" t="s">
        <v>254</v>
      </c>
      <c r="D159" s="173" t="s">
        <v>356</v>
      </c>
      <c r="E159" s="174" t="s">
        <v>1413</v>
      </c>
      <c r="F159" s="311" t="s">
        <v>1414</v>
      </c>
      <c r="G159" s="311"/>
      <c r="H159" s="311"/>
      <c r="I159" s="311"/>
      <c r="J159" s="175" t="s">
        <v>210</v>
      </c>
      <c r="K159" s="176">
        <v>15.54</v>
      </c>
      <c r="L159" s="312">
        <v>10</v>
      </c>
      <c r="M159" s="312"/>
      <c r="N159" s="313">
        <f t="shared" si="15"/>
        <v>155.4</v>
      </c>
      <c r="O159" s="310"/>
      <c r="P159" s="310"/>
      <c r="Q159" s="310"/>
      <c r="R159" s="140"/>
      <c r="T159" s="170" t="s">
        <v>5</v>
      </c>
      <c r="U159" s="43" t="s">
        <v>42</v>
      </c>
      <c r="V159" s="35"/>
      <c r="W159" s="171">
        <f t="shared" si="16"/>
        <v>0</v>
      </c>
      <c r="X159" s="171">
        <v>1</v>
      </c>
      <c r="Y159" s="171">
        <f t="shared" si="17"/>
        <v>15.54</v>
      </c>
      <c r="Z159" s="171">
        <v>0</v>
      </c>
      <c r="AA159" s="172">
        <f t="shared" si="18"/>
        <v>0</v>
      </c>
      <c r="AR159" s="18" t="s">
        <v>198</v>
      </c>
      <c r="AT159" s="18" t="s">
        <v>356</v>
      </c>
      <c r="AU159" s="18" t="s">
        <v>86</v>
      </c>
      <c r="AY159" s="18" t="s">
        <v>181</v>
      </c>
      <c r="BE159" s="113">
        <f t="shared" si="19"/>
        <v>0</v>
      </c>
      <c r="BF159" s="113">
        <f t="shared" si="20"/>
        <v>155.4</v>
      </c>
      <c r="BG159" s="113">
        <f t="shared" si="21"/>
        <v>0</v>
      </c>
      <c r="BH159" s="113">
        <f t="shared" si="22"/>
        <v>0</v>
      </c>
      <c r="BI159" s="113">
        <f t="shared" si="23"/>
        <v>0</v>
      </c>
      <c r="BJ159" s="18" t="s">
        <v>86</v>
      </c>
      <c r="BK159" s="113">
        <f t="shared" si="24"/>
        <v>155.4</v>
      </c>
      <c r="BL159" s="18" t="s">
        <v>93</v>
      </c>
      <c r="BM159" s="18" t="s">
        <v>254</v>
      </c>
    </row>
    <row r="160" spans="2:65" s="1" customFormat="1" ht="44.25" customHeight="1">
      <c r="B160" s="137"/>
      <c r="C160" s="166" t="s">
        <v>257</v>
      </c>
      <c r="D160" s="166" t="s">
        <v>182</v>
      </c>
      <c r="E160" s="167" t="s">
        <v>1415</v>
      </c>
      <c r="F160" s="308" t="s">
        <v>1416</v>
      </c>
      <c r="G160" s="308"/>
      <c r="H160" s="308"/>
      <c r="I160" s="308"/>
      <c r="J160" s="168" t="s">
        <v>193</v>
      </c>
      <c r="K160" s="169">
        <v>84</v>
      </c>
      <c r="L160" s="309">
        <v>1</v>
      </c>
      <c r="M160" s="309"/>
      <c r="N160" s="310">
        <f t="shared" si="15"/>
        <v>84</v>
      </c>
      <c r="O160" s="310"/>
      <c r="P160" s="310"/>
      <c r="Q160" s="310"/>
      <c r="R160" s="140"/>
      <c r="T160" s="170" t="s">
        <v>5</v>
      </c>
      <c r="U160" s="43" t="s">
        <v>42</v>
      </c>
      <c r="V160" s="35"/>
      <c r="W160" s="171">
        <f t="shared" si="16"/>
        <v>0</v>
      </c>
      <c r="X160" s="171">
        <v>6.0999999999999997E-4</v>
      </c>
      <c r="Y160" s="171">
        <f t="shared" si="17"/>
        <v>5.1240000000000001E-2</v>
      </c>
      <c r="Z160" s="171">
        <v>0</v>
      </c>
      <c r="AA160" s="172">
        <f t="shared" si="18"/>
        <v>0</v>
      </c>
      <c r="AR160" s="18" t="s">
        <v>93</v>
      </c>
      <c r="AT160" s="18" t="s">
        <v>182</v>
      </c>
      <c r="AU160" s="18" t="s">
        <v>86</v>
      </c>
      <c r="AY160" s="18" t="s">
        <v>181</v>
      </c>
      <c r="BE160" s="113">
        <f t="shared" si="19"/>
        <v>0</v>
      </c>
      <c r="BF160" s="113">
        <f t="shared" si="20"/>
        <v>84</v>
      </c>
      <c r="BG160" s="113">
        <f t="shared" si="21"/>
        <v>0</v>
      </c>
      <c r="BH160" s="113">
        <f t="shared" si="22"/>
        <v>0</v>
      </c>
      <c r="BI160" s="113">
        <f t="shared" si="23"/>
        <v>0</v>
      </c>
      <c r="BJ160" s="18" t="s">
        <v>86</v>
      </c>
      <c r="BK160" s="113">
        <f t="shared" si="24"/>
        <v>84</v>
      </c>
      <c r="BL160" s="18" t="s">
        <v>93</v>
      </c>
      <c r="BM160" s="18" t="s">
        <v>257</v>
      </c>
    </row>
    <row r="161" spans="2:65" s="1" customFormat="1" ht="44.25" customHeight="1">
      <c r="B161" s="137"/>
      <c r="C161" s="166" t="s">
        <v>260</v>
      </c>
      <c r="D161" s="166" t="s">
        <v>182</v>
      </c>
      <c r="E161" s="167" t="s">
        <v>1417</v>
      </c>
      <c r="F161" s="308" t="s">
        <v>1418</v>
      </c>
      <c r="G161" s="308"/>
      <c r="H161" s="308"/>
      <c r="I161" s="308"/>
      <c r="J161" s="168" t="s">
        <v>193</v>
      </c>
      <c r="K161" s="169">
        <v>84</v>
      </c>
      <c r="L161" s="309">
        <v>14</v>
      </c>
      <c r="M161" s="309"/>
      <c r="N161" s="310">
        <f t="shared" si="15"/>
        <v>1176</v>
      </c>
      <c r="O161" s="310"/>
      <c r="P161" s="310"/>
      <c r="Q161" s="310"/>
      <c r="R161" s="140"/>
      <c r="T161" s="170" t="s">
        <v>5</v>
      </c>
      <c r="U161" s="43" t="s">
        <v>42</v>
      </c>
      <c r="V161" s="35"/>
      <c r="W161" s="171">
        <f t="shared" si="16"/>
        <v>0</v>
      </c>
      <c r="X161" s="171">
        <v>0.12966</v>
      </c>
      <c r="Y161" s="171">
        <f t="shared" si="17"/>
        <v>10.891439999999999</v>
      </c>
      <c r="Z161" s="171">
        <v>0</v>
      </c>
      <c r="AA161" s="172">
        <f t="shared" si="18"/>
        <v>0</v>
      </c>
      <c r="AR161" s="18" t="s">
        <v>93</v>
      </c>
      <c r="AT161" s="18" t="s">
        <v>182</v>
      </c>
      <c r="AU161" s="18" t="s">
        <v>86</v>
      </c>
      <c r="AY161" s="18" t="s">
        <v>181</v>
      </c>
      <c r="BE161" s="113">
        <f t="shared" si="19"/>
        <v>0</v>
      </c>
      <c r="BF161" s="113">
        <f t="shared" si="20"/>
        <v>1176</v>
      </c>
      <c r="BG161" s="113">
        <f t="shared" si="21"/>
        <v>0</v>
      </c>
      <c r="BH161" s="113">
        <f t="shared" si="22"/>
        <v>0</v>
      </c>
      <c r="BI161" s="113">
        <f t="shared" si="23"/>
        <v>0</v>
      </c>
      <c r="BJ161" s="18" t="s">
        <v>86</v>
      </c>
      <c r="BK161" s="113">
        <f t="shared" si="24"/>
        <v>1176</v>
      </c>
      <c r="BL161" s="18" t="s">
        <v>93</v>
      </c>
      <c r="BM161" s="18" t="s">
        <v>260</v>
      </c>
    </row>
    <row r="162" spans="2:65" s="10" customFormat="1" ht="29.85" customHeight="1">
      <c r="B162" s="155"/>
      <c r="C162" s="156"/>
      <c r="D162" s="165" t="s">
        <v>1366</v>
      </c>
      <c r="E162" s="165"/>
      <c r="F162" s="165"/>
      <c r="G162" s="165"/>
      <c r="H162" s="165"/>
      <c r="I162" s="165"/>
      <c r="J162" s="165"/>
      <c r="K162" s="165"/>
      <c r="L162" s="165"/>
      <c r="M162" s="165"/>
      <c r="N162" s="314">
        <f>BK162</f>
        <v>1820.26</v>
      </c>
      <c r="O162" s="315"/>
      <c r="P162" s="315"/>
      <c r="Q162" s="315"/>
      <c r="R162" s="158"/>
      <c r="T162" s="159"/>
      <c r="U162" s="156"/>
      <c r="V162" s="156"/>
      <c r="W162" s="160">
        <f>SUM(W163:W173)</f>
        <v>0</v>
      </c>
      <c r="X162" s="156"/>
      <c r="Y162" s="160">
        <f>SUM(Y163:Y173)</f>
        <v>5.3815877499999996</v>
      </c>
      <c r="Z162" s="156"/>
      <c r="AA162" s="161">
        <f>SUM(AA163:AA173)</f>
        <v>0</v>
      </c>
      <c r="AR162" s="162" t="s">
        <v>82</v>
      </c>
      <c r="AT162" s="163" t="s">
        <v>74</v>
      </c>
      <c r="AU162" s="163" t="s">
        <v>82</v>
      </c>
      <c r="AY162" s="162" t="s">
        <v>181</v>
      </c>
      <c r="BK162" s="164">
        <f>SUM(BK163:BK173)</f>
        <v>1820.26</v>
      </c>
    </row>
    <row r="163" spans="2:65" s="1" customFormat="1" ht="31.5" customHeight="1">
      <c r="B163" s="137"/>
      <c r="C163" s="166" t="s">
        <v>263</v>
      </c>
      <c r="D163" s="166" t="s">
        <v>182</v>
      </c>
      <c r="E163" s="167" t="s">
        <v>1419</v>
      </c>
      <c r="F163" s="308" t="s">
        <v>1420</v>
      </c>
      <c r="G163" s="308"/>
      <c r="H163" s="308"/>
      <c r="I163" s="308"/>
      <c r="J163" s="168" t="s">
        <v>422</v>
      </c>
      <c r="K163" s="169">
        <v>35</v>
      </c>
      <c r="L163" s="309">
        <v>1</v>
      </c>
      <c r="M163" s="309"/>
      <c r="N163" s="310">
        <f t="shared" ref="N163:N173" si="25">ROUND(L163*K163,2)</f>
        <v>35</v>
      </c>
      <c r="O163" s="310"/>
      <c r="P163" s="310"/>
      <c r="Q163" s="310"/>
      <c r="R163" s="140"/>
      <c r="T163" s="170" t="s">
        <v>5</v>
      </c>
      <c r="U163" s="43" t="s">
        <v>42</v>
      </c>
      <c r="V163" s="35"/>
      <c r="W163" s="171">
        <f t="shared" ref="W163:W173" si="26">V163*K163</f>
        <v>0</v>
      </c>
      <c r="X163" s="171">
        <v>0</v>
      </c>
      <c r="Y163" s="171">
        <f t="shared" ref="Y163:Y173" si="27">X163*K163</f>
        <v>0</v>
      </c>
      <c r="Z163" s="171">
        <v>0</v>
      </c>
      <c r="AA163" s="172">
        <f t="shared" ref="AA163:AA173" si="28">Z163*K163</f>
        <v>0</v>
      </c>
      <c r="AR163" s="18" t="s">
        <v>93</v>
      </c>
      <c r="AT163" s="18" t="s">
        <v>182</v>
      </c>
      <c r="AU163" s="18" t="s">
        <v>86</v>
      </c>
      <c r="AY163" s="18" t="s">
        <v>181</v>
      </c>
      <c r="BE163" s="113">
        <f t="shared" ref="BE163:BE173" si="29">IF(U163="základná",N163,0)</f>
        <v>0</v>
      </c>
      <c r="BF163" s="113">
        <f t="shared" ref="BF163:BF173" si="30">IF(U163="znížená",N163,0)</f>
        <v>35</v>
      </c>
      <c r="BG163" s="113">
        <f t="shared" ref="BG163:BG173" si="31">IF(U163="zákl. prenesená",N163,0)</f>
        <v>0</v>
      </c>
      <c r="BH163" s="113">
        <f t="shared" ref="BH163:BH173" si="32">IF(U163="zníž. prenesená",N163,0)</f>
        <v>0</v>
      </c>
      <c r="BI163" s="113">
        <f t="shared" ref="BI163:BI173" si="33">IF(U163="nulová",N163,0)</f>
        <v>0</v>
      </c>
      <c r="BJ163" s="18" t="s">
        <v>86</v>
      </c>
      <c r="BK163" s="113">
        <f t="shared" ref="BK163:BK173" si="34">ROUND(L163*K163,2)</f>
        <v>35</v>
      </c>
      <c r="BL163" s="18" t="s">
        <v>93</v>
      </c>
      <c r="BM163" s="18" t="s">
        <v>263</v>
      </c>
    </row>
    <row r="164" spans="2:65" s="1" customFormat="1" ht="31.5" customHeight="1">
      <c r="B164" s="137"/>
      <c r="C164" s="173" t="s">
        <v>266</v>
      </c>
      <c r="D164" s="173" t="s">
        <v>356</v>
      </c>
      <c r="E164" s="174" t="s">
        <v>1421</v>
      </c>
      <c r="F164" s="311" t="s">
        <v>1422</v>
      </c>
      <c r="G164" s="311"/>
      <c r="H164" s="311"/>
      <c r="I164" s="311"/>
      <c r="J164" s="175" t="s">
        <v>422</v>
      </c>
      <c r="K164" s="176">
        <v>38.255000000000003</v>
      </c>
      <c r="L164" s="312">
        <v>3.35</v>
      </c>
      <c r="M164" s="312"/>
      <c r="N164" s="313">
        <f t="shared" si="25"/>
        <v>128.15</v>
      </c>
      <c r="O164" s="310"/>
      <c r="P164" s="310"/>
      <c r="Q164" s="310"/>
      <c r="R164" s="140"/>
      <c r="T164" s="170" t="s">
        <v>5</v>
      </c>
      <c r="U164" s="43" t="s">
        <v>42</v>
      </c>
      <c r="V164" s="35"/>
      <c r="W164" s="171">
        <f t="shared" si="26"/>
        <v>0</v>
      </c>
      <c r="X164" s="171">
        <v>1.0499999999999999E-3</v>
      </c>
      <c r="Y164" s="171">
        <f t="shared" si="27"/>
        <v>4.0167750000000002E-2</v>
      </c>
      <c r="Z164" s="171">
        <v>0</v>
      </c>
      <c r="AA164" s="172">
        <f t="shared" si="28"/>
        <v>0</v>
      </c>
      <c r="AR164" s="18" t="s">
        <v>198</v>
      </c>
      <c r="AT164" s="18" t="s">
        <v>356</v>
      </c>
      <c r="AU164" s="18" t="s">
        <v>86</v>
      </c>
      <c r="AY164" s="18" t="s">
        <v>181</v>
      </c>
      <c r="BE164" s="113">
        <f t="shared" si="29"/>
        <v>0</v>
      </c>
      <c r="BF164" s="113">
        <f t="shared" si="30"/>
        <v>128.15</v>
      </c>
      <c r="BG164" s="113">
        <f t="shared" si="31"/>
        <v>0</v>
      </c>
      <c r="BH164" s="113">
        <f t="shared" si="32"/>
        <v>0</v>
      </c>
      <c r="BI164" s="113">
        <f t="shared" si="33"/>
        <v>0</v>
      </c>
      <c r="BJ164" s="18" t="s">
        <v>86</v>
      </c>
      <c r="BK164" s="113">
        <f t="shared" si="34"/>
        <v>128.15</v>
      </c>
      <c r="BL164" s="18" t="s">
        <v>93</v>
      </c>
      <c r="BM164" s="18" t="s">
        <v>266</v>
      </c>
    </row>
    <row r="165" spans="2:65" s="1" customFormat="1" ht="31.5" customHeight="1">
      <c r="B165" s="137"/>
      <c r="C165" s="166" t="s">
        <v>269</v>
      </c>
      <c r="D165" s="166" t="s">
        <v>182</v>
      </c>
      <c r="E165" s="167" t="s">
        <v>1423</v>
      </c>
      <c r="F165" s="308" t="s">
        <v>1424</v>
      </c>
      <c r="G165" s="308"/>
      <c r="H165" s="308"/>
      <c r="I165" s="308"/>
      <c r="J165" s="168" t="s">
        <v>345</v>
      </c>
      <c r="K165" s="169">
        <v>1</v>
      </c>
      <c r="L165" s="309">
        <v>5.98</v>
      </c>
      <c r="M165" s="309"/>
      <c r="N165" s="310">
        <f t="shared" si="25"/>
        <v>5.98</v>
      </c>
      <c r="O165" s="310"/>
      <c r="P165" s="310"/>
      <c r="Q165" s="310"/>
      <c r="R165" s="140"/>
      <c r="T165" s="170" t="s">
        <v>5</v>
      </c>
      <c r="U165" s="43" t="s">
        <v>42</v>
      </c>
      <c r="V165" s="35"/>
      <c r="W165" s="171">
        <f t="shared" si="26"/>
        <v>0</v>
      </c>
      <c r="X165" s="171">
        <v>5.1599999999999997E-3</v>
      </c>
      <c r="Y165" s="171">
        <f t="shared" si="27"/>
        <v>5.1599999999999997E-3</v>
      </c>
      <c r="Z165" s="171">
        <v>0</v>
      </c>
      <c r="AA165" s="172">
        <f t="shared" si="28"/>
        <v>0</v>
      </c>
      <c r="AR165" s="18" t="s">
        <v>93</v>
      </c>
      <c r="AT165" s="18" t="s">
        <v>182</v>
      </c>
      <c r="AU165" s="18" t="s">
        <v>86</v>
      </c>
      <c r="AY165" s="18" t="s">
        <v>181</v>
      </c>
      <c r="BE165" s="113">
        <f t="shared" si="29"/>
        <v>0</v>
      </c>
      <c r="BF165" s="113">
        <f t="shared" si="30"/>
        <v>5.98</v>
      </c>
      <c r="BG165" s="113">
        <f t="shared" si="31"/>
        <v>0</v>
      </c>
      <c r="BH165" s="113">
        <f t="shared" si="32"/>
        <v>0</v>
      </c>
      <c r="BI165" s="113">
        <f t="shared" si="33"/>
        <v>0</v>
      </c>
      <c r="BJ165" s="18" t="s">
        <v>86</v>
      </c>
      <c r="BK165" s="113">
        <f t="shared" si="34"/>
        <v>5.98</v>
      </c>
      <c r="BL165" s="18" t="s">
        <v>93</v>
      </c>
      <c r="BM165" s="18" t="s">
        <v>269</v>
      </c>
    </row>
    <row r="166" spans="2:65" s="1" customFormat="1" ht="31.5" customHeight="1">
      <c r="B166" s="137"/>
      <c r="C166" s="166" t="s">
        <v>272</v>
      </c>
      <c r="D166" s="166" t="s">
        <v>182</v>
      </c>
      <c r="E166" s="167" t="s">
        <v>1425</v>
      </c>
      <c r="F166" s="308" t="s">
        <v>1426</v>
      </c>
      <c r="G166" s="308"/>
      <c r="H166" s="308"/>
      <c r="I166" s="308"/>
      <c r="J166" s="168" t="s">
        <v>422</v>
      </c>
      <c r="K166" s="169">
        <v>35</v>
      </c>
      <c r="L166" s="309">
        <v>2.63</v>
      </c>
      <c r="M166" s="309"/>
      <c r="N166" s="310">
        <f t="shared" si="25"/>
        <v>92.05</v>
      </c>
      <c r="O166" s="310"/>
      <c r="P166" s="310"/>
      <c r="Q166" s="310"/>
      <c r="R166" s="140"/>
      <c r="T166" s="170" t="s">
        <v>5</v>
      </c>
      <c r="U166" s="43" t="s">
        <v>42</v>
      </c>
      <c r="V166" s="35"/>
      <c r="W166" s="171">
        <f t="shared" si="26"/>
        <v>0</v>
      </c>
      <c r="X166" s="171">
        <v>0</v>
      </c>
      <c r="Y166" s="171">
        <f t="shared" si="27"/>
        <v>0</v>
      </c>
      <c r="Z166" s="171">
        <v>0</v>
      </c>
      <c r="AA166" s="172">
        <f t="shared" si="28"/>
        <v>0</v>
      </c>
      <c r="AR166" s="18" t="s">
        <v>93</v>
      </c>
      <c r="AT166" s="18" t="s">
        <v>182</v>
      </c>
      <c r="AU166" s="18" t="s">
        <v>86</v>
      </c>
      <c r="AY166" s="18" t="s">
        <v>181</v>
      </c>
      <c r="BE166" s="113">
        <f t="shared" si="29"/>
        <v>0</v>
      </c>
      <c r="BF166" s="113">
        <f t="shared" si="30"/>
        <v>92.05</v>
      </c>
      <c r="BG166" s="113">
        <f t="shared" si="31"/>
        <v>0</v>
      </c>
      <c r="BH166" s="113">
        <f t="shared" si="32"/>
        <v>0</v>
      </c>
      <c r="BI166" s="113">
        <f t="shared" si="33"/>
        <v>0</v>
      </c>
      <c r="BJ166" s="18" t="s">
        <v>86</v>
      </c>
      <c r="BK166" s="113">
        <f t="shared" si="34"/>
        <v>92.05</v>
      </c>
      <c r="BL166" s="18" t="s">
        <v>93</v>
      </c>
      <c r="BM166" s="18" t="s">
        <v>272</v>
      </c>
    </row>
    <row r="167" spans="2:65" s="1" customFormat="1" ht="31.5" customHeight="1">
      <c r="B167" s="137"/>
      <c r="C167" s="166" t="s">
        <v>275</v>
      </c>
      <c r="D167" s="166" t="s">
        <v>182</v>
      </c>
      <c r="E167" s="167" t="s">
        <v>1427</v>
      </c>
      <c r="F167" s="308" t="s">
        <v>1428</v>
      </c>
      <c r="G167" s="308"/>
      <c r="H167" s="308"/>
      <c r="I167" s="308"/>
      <c r="J167" s="168" t="s">
        <v>422</v>
      </c>
      <c r="K167" s="169">
        <v>35</v>
      </c>
      <c r="L167" s="309">
        <v>0.56999999999999995</v>
      </c>
      <c r="M167" s="309"/>
      <c r="N167" s="310">
        <f t="shared" si="25"/>
        <v>19.95</v>
      </c>
      <c r="O167" s="310"/>
      <c r="P167" s="310"/>
      <c r="Q167" s="310"/>
      <c r="R167" s="140"/>
      <c r="T167" s="170" t="s">
        <v>5</v>
      </c>
      <c r="U167" s="43" t="s">
        <v>42</v>
      </c>
      <c r="V167" s="35"/>
      <c r="W167" s="171">
        <f t="shared" si="26"/>
        <v>0</v>
      </c>
      <c r="X167" s="171">
        <v>0</v>
      </c>
      <c r="Y167" s="171">
        <f t="shared" si="27"/>
        <v>0</v>
      </c>
      <c r="Z167" s="171">
        <v>0</v>
      </c>
      <c r="AA167" s="172">
        <f t="shared" si="28"/>
        <v>0</v>
      </c>
      <c r="AR167" s="18" t="s">
        <v>93</v>
      </c>
      <c r="AT167" s="18" t="s">
        <v>182</v>
      </c>
      <c r="AU167" s="18" t="s">
        <v>86</v>
      </c>
      <c r="AY167" s="18" t="s">
        <v>181</v>
      </c>
      <c r="BE167" s="113">
        <f t="shared" si="29"/>
        <v>0</v>
      </c>
      <c r="BF167" s="113">
        <f t="shared" si="30"/>
        <v>19.95</v>
      </c>
      <c r="BG167" s="113">
        <f t="shared" si="31"/>
        <v>0</v>
      </c>
      <c r="BH167" s="113">
        <f t="shared" si="32"/>
        <v>0</v>
      </c>
      <c r="BI167" s="113">
        <f t="shared" si="33"/>
        <v>0</v>
      </c>
      <c r="BJ167" s="18" t="s">
        <v>86</v>
      </c>
      <c r="BK167" s="113">
        <f t="shared" si="34"/>
        <v>19.95</v>
      </c>
      <c r="BL167" s="18" t="s">
        <v>93</v>
      </c>
      <c r="BM167" s="18" t="s">
        <v>275</v>
      </c>
    </row>
    <row r="168" spans="2:65" s="1" customFormat="1" ht="44.25" customHeight="1">
      <c r="B168" s="137"/>
      <c r="C168" s="166" t="s">
        <v>278</v>
      </c>
      <c r="D168" s="166" t="s">
        <v>182</v>
      </c>
      <c r="E168" s="167" t="s">
        <v>1429</v>
      </c>
      <c r="F168" s="308" t="s">
        <v>1430</v>
      </c>
      <c r="G168" s="308"/>
      <c r="H168" s="308"/>
      <c r="I168" s="308"/>
      <c r="J168" s="168" t="s">
        <v>345</v>
      </c>
      <c r="K168" s="169">
        <v>1</v>
      </c>
      <c r="L168" s="309">
        <v>28.94</v>
      </c>
      <c r="M168" s="309"/>
      <c r="N168" s="310">
        <f t="shared" si="25"/>
        <v>28.94</v>
      </c>
      <c r="O168" s="310"/>
      <c r="P168" s="310"/>
      <c r="Q168" s="310"/>
      <c r="R168" s="140"/>
      <c r="T168" s="170" t="s">
        <v>5</v>
      </c>
      <c r="U168" s="43" t="s">
        <v>42</v>
      </c>
      <c r="V168" s="35"/>
      <c r="W168" s="171">
        <f t="shared" si="26"/>
        <v>0</v>
      </c>
      <c r="X168" s="171">
        <v>0</v>
      </c>
      <c r="Y168" s="171">
        <f t="shared" si="27"/>
        <v>0</v>
      </c>
      <c r="Z168" s="171">
        <v>0</v>
      </c>
      <c r="AA168" s="172">
        <f t="shared" si="28"/>
        <v>0</v>
      </c>
      <c r="AR168" s="18" t="s">
        <v>93</v>
      </c>
      <c r="AT168" s="18" t="s">
        <v>182</v>
      </c>
      <c r="AU168" s="18" t="s">
        <v>86</v>
      </c>
      <c r="AY168" s="18" t="s">
        <v>181</v>
      </c>
      <c r="BE168" s="113">
        <f t="shared" si="29"/>
        <v>0</v>
      </c>
      <c r="BF168" s="113">
        <f t="shared" si="30"/>
        <v>28.94</v>
      </c>
      <c r="BG168" s="113">
        <f t="shared" si="31"/>
        <v>0</v>
      </c>
      <c r="BH168" s="113">
        <f t="shared" si="32"/>
        <v>0</v>
      </c>
      <c r="BI168" s="113">
        <f t="shared" si="33"/>
        <v>0</v>
      </c>
      <c r="BJ168" s="18" t="s">
        <v>86</v>
      </c>
      <c r="BK168" s="113">
        <f t="shared" si="34"/>
        <v>28.94</v>
      </c>
      <c r="BL168" s="18" t="s">
        <v>93</v>
      </c>
      <c r="BM168" s="18" t="s">
        <v>278</v>
      </c>
    </row>
    <row r="169" spans="2:65" s="1" customFormat="1" ht="31.5" customHeight="1">
      <c r="B169" s="137"/>
      <c r="C169" s="173" t="s">
        <v>281</v>
      </c>
      <c r="D169" s="173" t="s">
        <v>356</v>
      </c>
      <c r="E169" s="174" t="s">
        <v>1431</v>
      </c>
      <c r="F169" s="311" t="s">
        <v>1432</v>
      </c>
      <c r="G169" s="311"/>
      <c r="H169" s="311"/>
      <c r="I169" s="311"/>
      <c r="J169" s="175" t="s">
        <v>345</v>
      </c>
      <c r="K169" s="176">
        <v>1</v>
      </c>
      <c r="L169" s="312">
        <v>1301.21</v>
      </c>
      <c r="M169" s="312"/>
      <c r="N169" s="313">
        <f t="shared" si="25"/>
        <v>1301.21</v>
      </c>
      <c r="O169" s="310"/>
      <c r="P169" s="310"/>
      <c r="Q169" s="310"/>
      <c r="R169" s="140"/>
      <c r="T169" s="170" t="s">
        <v>5</v>
      </c>
      <c r="U169" s="43" t="s">
        <v>42</v>
      </c>
      <c r="V169" s="35"/>
      <c r="W169" s="171">
        <f t="shared" si="26"/>
        <v>0</v>
      </c>
      <c r="X169" s="171">
        <v>5.2</v>
      </c>
      <c r="Y169" s="171">
        <f t="shared" si="27"/>
        <v>5.2</v>
      </c>
      <c r="Z169" s="171">
        <v>0</v>
      </c>
      <c r="AA169" s="172">
        <f t="shared" si="28"/>
        <v>0</v>
      </c>
      <c r="AR169" s="18" t="s">
        <v>198</v>
      </c>
      <c r="AT169" s="18" t="s">
        <v>356</v>
      </c>
      <c r="AU169" s="18" t="s">
        <v>86</v>
      </c>
      <c r="AY169" s="18" t="s">
        <v>181</v>
      </c>
      <c r="BE169" s="113">
        <f t="shared" si="29"/>
        <v>0</v>
      </c>
      <c r="BF169" s="113">
        <f t="shared" si="30"/>
        <v>1301.21</v>
      </c>
      <c r="BG169" s="113">
        <f t="shared" si="31"/>
        <v>0</v>
      </c>
      <c r="BH169" s="113">
        <f t="shared" si="32"/>
        <v>0</v>
      </c>
      <c r="BI169" s="113">
        <f t="shared" si="33"/>
        <v>0</v>
      </c>
      <c r="BJ169" s="18" t="s">
        <v>86</v>
      </c>
      <c r="BK169" s="113">
        <f t="shared" si="34"/>
        <v>1301.21</v>
      </c>
      <c r="BL169" s="18" t="s">
        <v>93</v>
      </c>
      <c r="BM169" s="18" t="s">
        <v>281</v>
      </c>
    </row>
    <row r="170" spans="2:65" s="1" customFormat="1" ht="31.5" customHeight="1">
      <c r="B170" s="137"/>
      <c r="C170" s="166" t="s">
        <v>284</v>
      </c>
      <c r="D170" s="166" t="s">
        <v>182</v>
      </c>
      <c r="E170" s="167" t="s">
        <v>1433</v>
      </c>
      <c r="F170" s="308" t="s">
        <v>1434</v>
      </c>
      <c r="G170" s="308"/>
      <c r="H170" s="308"/>
      <c r="I170" s="308"/>
      <c r="J170" s="168" t="s">
        <v>345</v>
      </c>
      <c r="K170" s="169">
        <v>1</v>
      </c>
      <c r="L170" s="309">
        <v>26.04</v>
      </c>
      <c r="M170" s="309"/>
      <c r="N170" s="310">
        <f t="shared" si="25"/>
        <v>26.04</v>
      </c>
      <c r="O170" s="310"/>
      <c r="P170" s="310"/>
      <c r="Q170" s="310"/>
      <c r="R170" s="140"/>
      <c r="T170" s="170" t="s">
        <v>5</v>
      </c>
      <c r="U170" s="43" t="s">
        <v>42</v>
      </c>
      <c r="V170" s="35"/>
      <c r="W170" s="171">
        <f t="shared" si="26"/>
        <v>0</v>
      </c>
      <c r="X170" s="171">
        <v>7.0600000000000003E-3</v>
      </c>
      <c r="Y170" s="171">
        <f t="shared" si="27"/>
        <v>7.0600000000000003E-3</v>
      </c>
      <c r="Z170" s="171">
        <v>0</v>
      </c>
      <c r="AA170" s="172">
        <f t="shared" si="28"/>
        <v>0</v>
      </c>
      <c r="AR170" s="18" t="s">
        <v>93</v>
      </c>
      <c r="AT170" s="18" t="s">
        <v>182</v>
      </c>
      <c r="AU170" s="18" t="s">
        <v>86</v>
      </c>
      <c r="AY170" s="18" t="s">
        <v>181</v>
      </c>
      <c r="BE170" s="113">
        <f t="shared" si="29"/>
        <v>0</v>
      </c>
      <c r="BF170" s="113">
        <f t="shared" si="30"/>
        <v>26.04</v>
      </c>
      <c r="BG170" s="113">
        <f t="shared" si="31"/>
        <v>0</v>
      </c>
      <c r="BH170" s="113">
        <f t="shared" si="32"/>
        <v>0</v>
      </c>
      <c r="BI170" s="113">
        <f t="shared" si="33"/>
        <v>0</v>
      </c>
      <c r="BJ170" s="18" t="s">
        <v>86</v>
      </c>
      <c r="BK170" s="113">
        <f t="shared" si="34"/>
        <v>26.04</v>
      </c>
      <c r="BL170" s="18" t="s">
        <v>93</v>
      </c>
      <c r="BM170" s="18" t="s">
        <v>284</v>
      </c>
    </row>
    <row r="171" spans="2:65" s="1" customFormat="1" ht="22.5" customHeight="1">
      <c r="B171" s="137"/>
      <c r="C171" s="173" t="s">
        <v>287</v>
      </c>
      <c r="D171" s="173" t="s">
        <v>356</v>
      </c>
      <c r="E171" s="174" t="s">
        <v>1435</v>
      </c>
      <c r="F171" s="311" t="s">
        <v>1436</v>
      </c>
      <c r="G171" s="311"/>
      <c r="H171" s="311"/>
      <c r="I171" s="311"/>
      <c r="J171" s="175" t="s">
        <v>345</v>
      </c>
      <c r="K171" s="176">
        <v>1</v>
      </c>
      <c r="L171" s="312">
        <v>80.39</v>
      </c>
      <c r="M171" s="312"/>
      <c r="N171" s="313">
        <f t="shared" si="25"/>
        <v>80.39</v>
      </c>
      <c r="O171" s="310"/>
      <c r="P171" s="310"/>
      <c r="Q171" s="310"/>
      <c r="R171" s="140"/>
      <c r="T171" s="170" t="s">
        <v>5</v>
      </c>
      <c r="U171" s="43" t="s">
        <v>42</v>
      </c>
      <c r="V171" s="35"/>
      <c r="W171" s="171">
        <f t="shared" si="26"/>
        <v>0</v>
      </c>
      <c r="X171" s="171">
        <v>0.111</v>
      </c>
      <c r="Y171" s="171">
        <f t="shared" si="27"/>
        <v>0.111</v>
      </c>
      <c r="Z171" s="171">
        <v>0</v>
      </c>
      <c r="AA171" s="172">
        <f t="shared" si="28"/>
        <v>0</v>
      </c>
      <c r="AR171" s="18" t="s">
        <v>198</v>
      </c>
      <c r="AT171" s="18" t="s">
        <v>356</v>
      </c>
      <c r="AU171" s="18" t="s">
        <v>86</v>
      </c>
      <c r="AY171" s="18" t="s">
        <v>181</v>
      </c>
      <c r="BE171" s="113">
        <f t="shared" si="29"/>
        <v>0</v>
      </c>
      <c r="BF171" s="113">
        <f t="shared" si="30"/>
        <v>80.39</v>
      </c>
      <c r="BG171" s="113">
        <f t="shared" si="31"/>
        <v>0</v>
      </c>
      <c r="BH171" s="113">
        <f t="shared" si="32"/>
        <v>0</v>
      </c>
      <c r="BI171" s="113">
        <f t="shared" si="33"/>
        <v>0</v>
      </c>
      <c r="BJ171" s="18" t="s">
        <v>86</v>
      </c>
      <c r="BK171" s="113">
        <f t="shared" si="34"/>
        <v>80.39</v>
      </c>
      <c r="BL171" s="18" t="s">
        <v>93</v>
      </c>
      <c r="BM171" s="18" t="s">
        <v>287</v>
      </c>
    </row>
    <row r="172" spans="2:65" s="1" customFormat="1" ht="22.5" customHeight="1">
      <c r="B172" s="137"/>
      <c r="C172" s="166" t="s">
        <v>290</v>
      </c>
      <c r="D172" s="166" t="s">
        <v>182</v>
      </c>
      <c r="E172" s="167" t="s">
        <v>1437</v>
      </c>
      <c r="F172" s="308" t="s">
        <v>1438</v>
      </c>
      <c r="G172" s="308"/>
      <c r="H172" s="308"/>
      <c r="I172" s="308"/>
      <c r="J172" s="168" t="s">
        <v>422</v>
      </c>
      <c r="K172" s="169">
        <v>35</v>
      </c>
      <c r="L172" s="309">
        <v>0.93</v>
      </c>
      <c r="M172" s="309"/>
      <c r="N172" s="310">
        <f t="shared" si="25"/>
        <v>32.549999999999997</v>
      </c>
      <c r="O172" s="310"/>
      <c r="P172" s="310"/>
      <c r="Q172" s="310"/>
      <c r="R172" s="140"/>
      <c r="T172" s="170" t="s">
        <v>5</v>
      </c>
      <c r="U172" s="43" t="s">
        <v>42</v>
      </c>
      <c r="V172" s="35"/>
      <c r="W172" s="171">
        <f t="shared" si="26"/>
        <v>0</v>
      </c>
      <c r="X172" s="171">
        <v>3.2000000000000003E-4</v>
      </c>
      <c r="Y172" s="171">
        <f t="shared" si="27"/>
        <v>1.1200000000000002E-2</v>
      </c>
      <c r="Z172" s="171">
        <v>0</v>
      </c>
      <c r="AA172" s="172">
        <f t="shared" si="28"/>
        <v>0</v>
      </c>
      <c r="AR172" s="18" t="s">
        <v>93</v>
      </c>
      <c r="AT172" s="18" t="s">
        <v>182</v>
      </c>
      <c r="AU172" s="18" t="s">
        <v>86</v>
      </c>
      <c r="AY172" s="18" t="s">
        <v>181</v>
      </c>
      <c r="BE172" s="113">
        <f t="shared" si="29"/>
        <v>0</v>
      </c>
      <c r="BF172" s="113">
        <f t="shared" si="30"/>
        <v>32.549999999999997</v>
      </c>
      <c r="BG172" s="113">
        <f t="shared" si="31"/>
        <v>0</v>
      </c>
      <c r="BH172" s="113">
        <f t="shared" si="32"/>
        <v>0</v>
      </c>
      <c r="BI172" s="113">
        <f t="shared" si="33"/>
        <v>0</v>
      </c>
      <c r="BJ172" s="18" t="s">
        <v>86</v>
      </c>
      <c r="BK172" s="113">
        <f t="shared" si="34"/>
        <v>32.549999999999997</v>
      </c>
      <c r="BL172" s="18" t="s">
        <v>93</v>
      </c>
      <c r="BM172" s="18" t="s">
        <v>290</v>
      </c>
    </row>
    <row r="173" spans="2:65" s="1" customFormat="1" ht="31.5" customHeight="1">
      <c r="B173" s="137"/>
      <c r="C173" s="166" t="s">
        <v>293</v>
      </c>
      <c r="D173" s="166" t="s">
        <v>182</v>
      </c>
      <c r="E173" s="167" t="s">
        <v>1439</v>
      </c>
      <c r="F173" s="308" t="s">
        <v>1440</v>
      </c>
      <c r="G173" s="308"/>
      <c r="H173" s="308"/>
      <c r="I173" s="308"/>
      <c r="J173" s="168" t="s">
        <v>422</v>
      </c>
      <c r="K173" s="169">
        <v>35</v>
      </c>
      <c r="L173" s="309">
        <v>2</v>
      </c>
      <c r="M173" s="309"/>
      <c r="N173" s="310">
        <f t="shared" si="25"/>
        <v>70</v>
      </c>
      <c r="O173" s="310"/>
      <c r="P173" s="310"/>
      <c r="Q173" s="310"/>
      <c r="R173" s="140"/>
      <c r="T173" s="170" t="s">
        <v>5</v>
      </c>
      <c r="U173" s="43" t="s">
        <v>42</v>
      </c>
      <c r="V173" s="35"/>
      <c r="W173" s="171">
        <f t="shared" si="26"/>
        <v>0</v>
      </c>
      <c r="X173" s="171">
        <v>2.0000000000000001E-4</v>
      </c>
      <c r="Y173" s="171">
        <f t="shared" si="27"/>
        <v>7.0000000000000001E-3</v>
      </c>
      <c r="Z173" s="171">
        <v>0</v>
      </c>
      <c r="AA173" s="172">
        <f t="shared" si="28"/>
        <v>0</v>
      </c>
      <c r="AR173" s="18" t="s">
        <v>93</v>
      </c>
      <c r="AT173" s="18" t="s">
        <v>182</v>
      </c>
      <c r="AU173" s="18" t="s">
        <v>86</v>
      </c>
      <c r="AY173" s="18" t="s">
        <v>181</v>
      </c>
      <c r="BE173" s="113">
        <f t="shared" si="29"/>
        <v>0</v>
      </c>
      <c r="BF173" s="113">
        <f t="shared" si="30"/>
        <v>70</v>
      </c>
      <c r="BG173" s="113">
        <f t="shared" si="31"/>
        <v>0</v>
      </c>
      <c r="BH173" s="113">
        <f t="shared" si="32"/>
        <v>0</v>
      </c>
      <c r="BI173" s="113">
        <f t="shared" si="33"/>
        <v>0</v>
      </c>
      <c r="BJ173" s="18" t="s">
        <v>86</v>
      </c>
      <c r="BK173" s="113">
        <f t="shared" si="34"/>
        <v>70</v>
      </c>
      <c r="BL173" s="18" t="s">
        <v>93</v>
      </c>
      <c r="BM173" s="18" t="s">
        <v>293</v>
      </c>
    </row>
    <row r="174" spans="2:65" s="10" customFormat="1" ht="29.85" customHeight="1">
      <c r="B174" s="155"/>
      <c r="C174" s="156"/>
      <c r="D174" s="165" t="s">
        <v>153</v>
      </c>
      <c r="E174" s="165"/>
      <c r="F174" s="165"/>
      <c r="G174" s="165"/>
      <c r="H174" s="165"/>
      <c r="I174" s="165"/>
      <c r="J174" s="165"/>
      <c r="K174" s="165"/>
      <c r="L174" s="165"/>
      <c r="M174" s="165"/>
      <c r="N174" s="314">
        <f>BK174</f>
        <v>560</v>
      </c>
      <c r="O174" s="315"/>
      <c r="P174" s="315"/>
      <c r="Q174" s="315"/>
      <c r="R174" s="158"/>
      <c r="T174" s="159"/>
      <c r="U174" s="156"/>
      <c r="V174" s="156"/>
      <c r="W174" s="160">
        <f>W175</f>
        <v>0</v>
      </c>
      <c r="X174" s="156"/>
      <c r="Y174" s="160">
        <f>Y175</f>
        <v>2.0999999999999999E-3</v>
      </c>
      <c r="Z174" s="156"/>
      <c r="AA174" s="161">
        <f>AA175</f>
        <v>0</v>
      </c>
      <c r="AR174" s="162" t="s">
        <v>82</v>
      </c>
      <c r="AT174" s="163" t="s">
        <v>74</v>
      </c>
      <c r="AU174" s="163" t="s">
        <v>82</v>
      </c>
      <c r="AY174" s="162" t="s">
        <v>181</v>
      </c>
      <c r="BK174" s="164">
        <f>BK175</f>
        <v>560</v>
      </c>
    </row>
    <row r="175" spans="2:65" s="1" customFormat="1" ht="31.5" customHeight="1">
      <c r="B175" s="137"/>
      <c r="C175" s="166" t="s">
        <v>296</v>
      </c>
      <c r="D175" s="166" t="s">
        <v>182</v>
      </c>
      <c r="E175" s="167" t="s">
        <v>1441</v>
      </c>
      <c r="F175" s="308" t="s">
        <v>1442</v>
      </c>
      <c r="G175" s="308"/>
      <c r="H175" s="308"/>
      <c r="I175" s="308"/>
      <c r="J175" s="168" t="s">
        <v>422</v>
      </c>
      <c r="K175" s="169">
        <v>70</v>
      </c>
      <c r="L175" s="309">
        <v>8</v>
      </c>
      <c r="M175" s="309"/>
      <c r="N175" s="310">
        <f>ROUND(L175*K175,2)</f>
        <v>560</v>
      </c>
      <c r="O175" s="310"/>
      <c r="P175" s="310"/>
      <c r="Q175" s="310"/>
      <c r="R175" s="140"/>
      <c r="T175" s="170" t="s">
        <v>5</v>
      </c>
      <c r="U175" s="43" t="s">
        <v>42</v>
      </c>
      <c r="V175" s="35"/>
      <c r="W175" s="171">
        <f>V175*K175</f>
        <v>0</v>
      </c>
      <c r="X175" s="171">
        <v>3.0000000000000001E-5</v>
      </c>
      <c r="Y175" s="171">
        <f>X175*K175</f>
        <v>2.0999999999999999E-3</v>
      </c>
      <c r="Z175" s="171">
        <v>0</v>
      </c>
      <c r="AA175" s="172">
        <f>Z175*K175</f>
        <v>0</v>
      </c>
      <c r="AR175" s="18" t="s">
        <v>93</v>
      </c>
      <c r="AT175" s="18" t="s">
        <v>182</v>
      </c>
      <c r="AU175" s="18" t="s">
        <v>86</v>
      </c>
      <c r="AY175" s="18" t="s">
        <v>181</v>
      </c>
      <c r="BE175" s="113">
        <f>IF(U175="základná",N175,0)</f>
        <v>0</v>
      </c>
      <c r="BF175" s="113">
        <f>IF(U175="znížená",N175,0)</f>
        <v>560</v>
      </c>
      <c r="BG175" s="113">
        <f>IF(U175="zákl. prenesená",N175,0)</f>
        <v>0</v>
      </c>
      <c r="BH175" s="113">
        <f>IF(U175="zníž. prenesená",N175,0)</f>
        <v>0</v>
      </c>
      <c r="BI175" s="113">
        <f>IF(U175="nulová",N175,0)</f>
        <v>0</v>
      </c>
      <c r="BJ175" s="18" t="s">
        <v>86</v>
      </c>
      <c r="BK175" s="113">
        <f>ROUND(L175*K175,2)</f>
        <v>560</v>
      </c>
      <c r="BL175" s="18" t="s">
        <v>93</v>
      </c>
      <c r="BM175" s="18" t="s">
        <v>296</v>
      </c>
    </row>
    <row r="176" spans="2:65" s="10" customFormat="1" ht="29.85" customHeight="1">
      <c r="B176" s="155"/>
      <c r="C176" s="156"/>
      <c r="D176" s="165" t="s">
        <v>154</v>
      </c>
      <c r="E176" s="165"/>
      <c r="F176" s="165"/>
      <c r="G176" s="165"/>
      <c r="H176" s="165"/>
      <c r="I176" s="165"/>
      <c r="J176" s="165"/>
      <c r="K176" s="165"/>
      <c r="L176" s="165"/>
      <c r="M176" s="165"/>
      <c r="N176" s="314">
        <f>BK176</f>
        <v>12.03</v>
      </c>
      <c r="O176" s="315"/>
      <c r="P176" s="315"/>
      <c r="Q176" s="315"/>
      <c r="R176" s="158"/>
      <c r="T176" s="159"/>
      <c r="U176" s="156"/>
      <c r="V176" s="156"/>
      <c r="W176" s="160">
        <f>W177</f>
        <v>0</v>
      </c>
      <c r="X176" s="156"/>
      <c r="Y176" s="160">
        <f>Y177</f>
        <v>0</v>
      </c>
      <c r="Z176" s="156"/>
      <c r="AA176" s="161">
        <f>AA177</f>
        <v>0</v>
      </c>
      <c r="AR176" s="162" t="s">
        <v>82</v>
      </c>
      <c r="AT176" s="163" t="s">
        <v>74</v>
      </c>
      <c r="AU176" s="163" t="s">
        <v>82</v>
      </c>
      <c r="AY176" s="162" t="s">
        <v>181</v>
      </c>
      <c r="BK176" s="164">
        <f>BK177</f>
        <v>12.03</v>
      </c>
    </row>
    <row r="177" spans="2:65" s="1" customFormat="1" ht="31.5" customHeight="1">
      <c r="B177" s="137"/>
      <c r="C177" s="166" t="s">
        <v>299</v>
      </c>
      <c r="D177" s="166" t="s">
        <v>182</v>
      </c>
      <c r="E177" s="167" t="s">
        <v>1443</v>
      </c>
      <c r="F177" s="308" t="s">
        <v>1444</v>
      </c>
      <c r="G177" s="308"/>
      <c r="H177" s="308"/>
      <c r="I177" s="308"/>
      <c r="J177" s="168" t="s">
        <v>210</v>
      </c>
      <c r="K177" s="169">
        <v>120.276</v>
      </c>
      <c r="L177" s="309">
        <v>0.1</v>
      </c>
      <c r="M177" s="309"/>
      <c r="N177" s="310">
        <f>ROUND(L177*K177,2)</f>
        <v>12.03</v>
      </c>
      <c r="O177" s="310"/>
      <c r="P177" s="310"/>
      <c r="Q177" s="310"/>
      <c r="R177" s="140"/>
      <c r="T177" s="170" t="s">
        <v>5</v>
      </c>
      <c r="U177" s="43" t="s">
        <v>42</v>
      </c>
      <c r="V177" s="35"/>
      <c r="W177" s="171">
        <f>V177*K177</f>
        <v>0</v>
      </c>
      <c r="X177" s="171">
        <v>0</v>
      </c>
      <c r="Y177" s="171">
        <f>X177*K177</f>
        <v>0</v>
      </c>
      <c r="Z177" s="171">
        <v>0</v>
      </c>
      <c r="AA177" s="172">
        <f>Z177*K177</f>
        <v>0</v>
      </c>
      <c r="AR177" s="18" t="s">
        <v>93</v>
      </c>
      <c r="AT177" s="18" t="s">
        <v>182</v>
      </c>
      <c r="AU177" s="18" t="s">
        <v>86</v>
      </c>
      <c r="AY177" s="18" t="s">
        <v>181</v>
      </c>
      <c r="BE177" s="113">
        <f>IF(U177="základná",N177,0)</f>
        <v>0</v>
      </c>
      <c r="BF177" s="113">
        <f>IF(U177="znížená",N177,0)</f>
        <v>12.03</v>
      </c>
      <c r="BG177" s="113">
        <f>IF(U177="zákl. prenesená",N177,0)</f>
        <v>0</v>
      </c>
      <c r="BH177" s="113">
        <f>IF(U177="zníž. prenesená",N177,0)</f>
        <v>0</v>
      </c>
      <c r="BI177" s="113">
        <f>IF(U177="nulová",N177,0)</f>
        <v>0</v>
      </c>
      <c r="BJ177" s="18" t="s">
        <v>86</v>
      </c>
      <c r="BK177" s="113">
        <f>ROUND(L177*K177,2)</f>
        <v>12.03</v>
      </c>
      <c r="BL177" s="18" t="s">
        <v>93</v>
      </c>
      <c r="BM177" s="18" t="s">
        <v>299</v>
      </c>
    </row>
    <row r="178" spans="2:65" s="10" customFormat="1" ht="37.35" customHeight="1">
      <c r="B178" s="155"/>
      <c r="C178" s="156"/>
      <c r="D178" s="157" t="s">
        <v>155</v>
      </c>
      <c r="E178" s="157"/>
      <c r="F178" s="157"/>
      <c r="G178" s="157"/>
      <c r="H178" s="157"/>
      <c r="I178" s="157"/>
      <c r="J178" s="157"/>
      <c r="K178" s="157"/>
      <c r="L178" s="157"/>
      <c r="M178" s="157"/>
      <c r="N178" s="316">
        <f>BK178</f>
        <v>158.01</v>
      </c>
      <c r="O178" s="317"/>
      <c r="P178" s="317"/>
      <c r="Q178" s="317"/>
      <c r="R178" s="158"/>
      <c r="T178" s="159"/>
      <c r="U178" s="156"/>
      <c r="V178" s="156"/>
      <c r="W178" s="160">
        <f>W179</f>
        <v>0</v>
      </c>
      <c r="X178" s="156"/>
      <c r="Y178" s="160">
        <f>Y179</f>
        <v>3.8000000000000004E-3</v>
      </c>
      <c r="Z178" s="156"/>
      <c r="AA178" s="161">
        <f>AA179</f>
        <v>0</v>
      </c>
      <c r="AR178" s="162" t="s">
        <v>86</v>
      </c>
      <c r="AT178" s="163" t="s">
        <v>74</v>
      </c>
      <c r="AU178" s="163" t="s">
        <v>75</v>
      </c>
      <c r="AY178" s="162" t="s">
        <v>181</v>
      </c>
      <c r="BK178" s="164">
        <f>BK179</f>
        <v>158.01</v>
      </c>
    </row>
    <row r="179" spans="2:65" s="10" customFormat="1" ht="20.100000000000001" customHeight="1">
      <c r="B179" s="155"/>
      <c r="C179" s="156"/>
      <c r="D179" s="165" t="s">
        <v>623</v>
      </c>
      <c r="E179" s="165"/>
      <c r="F179" s="165"/>
      <c r="G179" s="165"/>
      <c r="H179" s="165"/>
      <c r="I179" s="165"/>
      <c r="J179" s="165"/>
      <c r="K179" s="165"/>
      <c r="L179" s="165"/>
      <c r="M179" s="165"/>
      <c r="N179" s="318">
        <f>BK179</f>
        <v>158.01</v>
      </c>
      <c r="O179" s="319"/>
      <c r="P179" s="319"/>
      <c r="Q179" s="319"/>
      <c r="R179" s="158"/>
      <c r="T179" s="159"/>
      <c r="U179" s="156"/>
      <c r="V179" s="156"/>
      <c r="W179" s="160">
        <f>SUM(W180:W189)</f>
        <v>0</v>
      </c>
      <c r="X179" s="156"/>
      <c r="Y179" s="160">
        <f>SUM(Y180:Y189)</f>
        <v>3.8000000000000004E-3</v>
      </c>
      <c r="Z179" s="156"/>
      <c r="AA179" s="161">
        <f>SUM(AA180:AA189)</f>
        <v>0</v>
      </c>
      <c r="AR179" s="162" t="s">
        <v>86</v>
      </c>
      <c r="AT179" s="163" t="s">
        <v>74</v>
      </c>
      <c r="AU179" s="163" t="s">
        <v>82</v>
      </c>
      <c r="AY179" s="162" t="s">
        <v>181</v>
      </c>
      <c r="BK179" s="164">
        <f>SUM(BK180:BK189)</f>
        <v>158.01</v>
      </c>
    </row>
    <row r="180" spans="2:65" s="1" customFormat="1" ht="31.5" customHeight="1">
      <c r="B180" s="137"/>
      <c r="C180" s="166" t="s">
        <v>302</v>
      </c>
      <c r="D180" s="166" t="s">
        <v>182</v>
      </c>
      <c r="E180" s="167" t="s">
        <v>719</v>
      </c>
      <c r="F180" s="308" t="s">
        <v>1445</v>
      </c>
      <c r="G180" s="308"/>
      <c r="H180" s="308"/>
      <c r="I180" s="308"/>
      <c r="J180" s="168" t="s">
        <v>345</v>
      </c>
      <c r="K180" s="169">
        <v>2</v>
      </c>
      <c r="L180" s="309">
        <v>4.42</v>
      </c>
      <c r="M180" s="309"/>
      <c r="N180" s="310">
        <f t="shared" ref="N180:N189" si="35">ROUND(L180*K180,2)</f>
        <v>8.84</v>
      </c>
      <c r="O180" s="310"/>
      <c r="P180" s="310"/>
      <c r="Q180" s="310"/>
      <c r="R180" s="140"/>
      <c r="T180" s="170" t="s">
        <v>5</v>
      </c>
      <c r="U180" s="43" t="s">
        <v>42</v>
      </c>
      <c r="V180" s="35"/>
      <c r="W180" s="171">
        <f t="shared" ref="W180:W189" si="36">V180*K180</f>
        <v>0</v>
      </c>
      <c r="X180" s="171">
        <v>6.7000000000000002E-4</v>
      </c>
      <c r="Y180" s="171">
        <f t="shared" ref="Y180:Y189" si="37">X180*K180</f>
        <v>1.34E-3</v>
      </c>
      <c r="Z180" s="171">
        <v>0</v>
      </c>
      <c r="AA180" s="172">
        <f t="shared" ref="AA180:AA189" si="38">Z180*K180</f>
        <v>0</v>
      </c>
      <c r="AR180" s="18" t="s">
        <v>223</v>
      </c>
      <c r="AT180" s="18" t="s">
        <v>182</v>
      </c>
      <c r="AU180" s="18" t="s">
        <v>86</v>
      </c>
      <c r="AY180" s="18" t="s">
        <v>181</v>
      </c>
      <c r="BE180" s="113">
        <f t="shared" ref="BE180:BE189" si="39">IF(U180="základná",N180,0)</f>
        <v>0</v>
      </c>
      <c r="BF180" s="113">
        <f t="shared" ref="BF180:BF189" si="40">IF(U180="znížená",N180,0)</f>
        <v>8.84</v>
      </c>
      <c r="BG180" s="113">
        <f t="shared" ref="BG180:BG189" si="41">IF(U180="zákl. prenesená",N180,0)</f>
        <v>0</v>
      </c>
      <c r="BH180" s="113">
        <f t="shared" ref="BH180:BH189" si="42">IF(U180="zníž. prenesená",N180,0)</f>
        <v>0</v>
      </c>
      <c r="BI180" s="113">
        <f t="shared" ref="BI180:BI189" si="43">IF(U180="nulová",N180,0)</f>
        <v>0</v>
      </c>
      <c r="BJ180" s="18" t="s">
        <v>86</v>
      </c>
      <c r="BK180" s="113">
        <f t="shared" ref="BK180:BK189" si="44">ROUND(L180*K180,2)</f>
        <v>8.84</v>
      </c>
      <c r="BL180" s="18" t="s">
        <v>223</v>
      </c>
      <c r="BM180" s="18" t="s">
        <v>302</v>
      </c>
    </row>
    <row r="181" spans="2:65" s="1" customFormat="1" ht="31.5" customHeight="1">
      <c r="B181" s="137"/>
      <c r="C181" s="173" t="s">
        <v>305</v>
      </c>
      <c r="D181" s="173" t="s">
        <v>356</v>
      </c>
      <c r="E181" s="174" t="s">
        <v>723</v>
      </c>
      <c r="F181" s="311" t="s">
        <v>724</v>
      </c>
      <c r="G181" s="311"/>
      <c r="H181" s="311"/>
      <c r="I181" s="311"/>
      <c r="J181" s="175" t="s">
        <v>345</v>
      </c>
      <c r="K181" s="176">
        <v>1</v>
      </c>
      <c r="L181" s="312">
        <v>2</v>
      </c>
      <c r="M181" s="312"/>
      <c r="N181" s="313">
        <f t="shared" si="35"/>
        <v>2</v>
      </c>
      <c r="O181" s="310"/>
      <c r="P181" s="310"/>
      <c r="Q181" s="310"/>
      <c r="R181" s="140"/>
      <c r="T181" s="170" t="s">
        <v>5</v>
      </c>
      <c r="U181" s="43" t="s">
        <v>42</v>
      </c>
      <c r="V181" s="35"/>
      <c r="W181" s="171">
        <f t="shared" si="36"/>
        <v>0</v>
      </c>
      <c r="X181" s="171">
        <v>1E-4</v>
      </c>
      <c r="Y181" s="171">
        <f t="shared" si="37"/>
        <v>1E-4</v>
      </c>
      <c r="Z181" s="171">
        <v>0</v>
      </c>
      <c r="AA181" s="172">
        <f t="shared" si="38"/>
        <v>0</v>
      </c>
      <c r="AR181" s="18" t="s">
        <v>269</v>
      </c>
      <c r="AT181" s="18" t="s">
        <v>356</v>
      </c>
      <c r="AU181" s="18" t="s">
        <v>86</v>
      </c>
      <c r="AY181" s="18" t="s">
        <v>181</v>
      </c>
      <c r="BE181" s="113">
        <f t="shared" si="39"/>
        <v>0</v>
      </c>
      <c r="BF181" s="113">
        <f t="shared" si="40"/>
        <v>2</v>
      </c>
      <c r="BG181" s="113">
        <f t="shared" si="41"/>
        <v>0</v>
      </c>
      <c r="BH181" s="113">
        <f t="shared" si="42"/>
        <v>0</v>
      </c>
      <c r="BI181" s="113">
        <f t="shared" si="43"/>
        <v>0</v>
      </c>
      <c r="BJ181" s="18" t="s">
        <v>86</v>
      </c>
      <c r="BK181" s="113">
        <f t="shared" si="44"/>
        <v>2</v>
      </c>
      <c r="BL181" s="18" t="s">
        <v>223</v>
      </c>
      <c r="BM181" s="18" t="s">
        <v>305</v>
      </c>
    </row>
    <row r="182" spans="2:65" s="1" customFormat="1" ht="22.5" customHeight="1">
      <c r="B182" s="137"/>
      <c r="C182" s="173" t="s">
        <v>308</v>
      </c>
      <c r="D182" s="173" t="s">
        <v>356</v>
      </c>
      <c r="E182" s="174" t="s">
        <v>721</v>
      </c>
      <c r="F182" s="311" t="s">
        <v>1446</v>
      </c>
      <c r="G182" s="311"/>
      <c r="H182" s="311"/>
      <c r="I182" s="311"/>
      <c r="J182" s="175" t="s">
        <v>345</v>
      </c>
      <c r="K182" s="176">
        <v>1</v>
      </c>
      <c r="L182" s="312">
        <v>1</v>
      </c>
      <c r="M182" s="312"/>
      <c r="N182" s="313">
        <f t="shared" si="35"/>
        <v>1</v>
      </c>
      <c r="O182" s="310"/>
      <c r="P182" s="310"/>
      <c r="Q182" s="310"/>
      <c r="R182" s="140"/>
      <c r="T182" s="170" t="s">
        <v>5</v>
      </c>
      <c r="U182" s="43" t="s">
        <v>42</v>
      </c>
      <c r="V182" s="35"/>
      <c r="W182" s="171">
        <f t="shared" si="36"/>
        <v>0</v>
      </c>
      <c r="X182" s="171">
        <v>3.0000000000000001E-5</v>
      </c>
      <c r="Y182" s="171">
        <f t="shared" si="37"/>
        <v>3.0000000000000001E-5</v>
      </c>
      <c r="Z182" s="171">
        <v>0</v>
      </c>
      <c r="AA182" s="172">
        <f t="shared" si="38"/>
        <v>0</v>
      </c>
      <c r="AR182" s="18" t="s">
        <v>269</v>
      </c>
      <c r="AT182" s="18" t="s">
        <v>356</v>
      </c>
      <c r="AU182" s="18" t="s">
        <v>86</v>
      </c>
      <c r="AY182" s="18" t="s">
        <v>181</v>
      </c>
      <c r="BE182" s="113">
        <f t="shared" si="39"/>
        <v>0</v>
      </c>
      <c r="BF182" s="113">
        <f t="shared" si="40"/>
        <v>1</v>
      </c>
      <c r="BG182" s="113">
        <f t="shared" si="41"/>
        <v>0</v>
      </c>
      <c r="BH182" s="113">
        <f t="shared" si="42"/>
        <v>0</v>
      </c>
      <c r="BI182" s="113">
        <f t="shared" si="43"/>
        <v>0</v>
      </c>
      <c r="BJ182" s="18" t="s">
        <v>86</v>
      </c>
      <c r="BK182" s="113">
        <f t="shared" si="44"/>
        <v>1</v>
      </c>
      <c r="BL182" s="18" t="s">
        <v>223</v>
      </c>
      <c r="BM182" s="18" t="s">
        <v>308</v>
      </c>
    </row>
    <row r="183" spans="2:65" s="1" customFormat="1" ht="31.5" customHeight="1">
      <c r="B183" s="137"/>
      <c r="C183" s="166" t="s">
        <v>311</v>
      </c>
      <c r="D183" s="166" t="s">
        <v>182</v>
      </c>
      <c r="E183" s="167" t="s">
        <v>739</v>
      </c>
      <c r="F183" s="308" t="s">
        <v>740</v>
      </c>
      <c r="G183" s="308"/>
      <c r="H183" s="308"/>
      <c r="I183" s="308"/>
      <c r="J183" s="168" t="s">
        <v>345</v>
      </c>
      <c r="K183" s="169">
        <v>2</v>
      </c>
      <c r="L183" s="309">
        <v>6.66</v>
      </c>
      <c r="M183" s="309"/>
      <c r="N183" s="310">
        <f t="shared" si="35"/>
        <v>13.32</v>
      </c>
      <c r="O183" s="310"/>
      <c r="P183" s="310"/>
      <c r="Q183" s="310"/>
      <c r="R183" s="140"/>
      <c r="T183" s="170" t="s">
        <v>5</v>
      </c>
      <c r="U183" s="43" t="s">
        <v>42</v>
      </c>
      <c r="V183" s="35"/>
      <c r="W183" s="171">
        <f t="shared" si="36"/>
        <v>0</v>
      </c>
      <c r="X183" s="171">
        <v>6.9999999999999994E-5</v>
      </c>
      <c r="Y183" s="171">
        <f t="shared" si="37"/>
        <v>1.3999999999999999E-4</v>
      </c>
      <c r="Z183" s="171">
        <v>0</v>
      </c>
      <c r="AA183" s="172">
        <f t="shared" si="38"/>
        <v>0</v>
      </c>
      <c r="AR183" s="18" t="s">
        <v>223</v>
      </c>
      <c r="AT183" s="18" t="s">
        <v>182</v>
      </c>
      <c r="AU183" s="18" t="s">
        <v>86</v>
      </c>
      <c r="AY183" s="18" t="s">
        <v>181</v>
      </c>
      <c r="BE183" s="113">
        <f t="shared" si="39"/>
        <v>0</v>
      </c>
      <c r="BF183" s="113">
        <f t="shared" si="40"/>
        <v>13.32</v>
      </c>
      <c r="BG183" s="113">
        <f t="shared" si="41"/>
        <v>0</v>
      </c>
      <c r="BH183" s="113">
        <f t="shared" si="42"/>
        <v>0</v>
      </c>
      <c r="BI183" s="113">
        <f t="shared" si="43"/>
        <v>0</v>
      </c>
      <c r="BJ183" s="18" t="s">
        <v>86</v>
      </c>
      <c r="BK183" s="113">
        <f t="shared" si="44"/>
        <v>13.32</v>
      </c>
      <c r="BL183" s="18" t="s">
        <v>223</v>
      </c>
      <c r="BM183" s="18" t="s">
        <v>311</v>
      </c>
    </row>
    <row r="184" spans="2:65" s="1" customFormat="1" ht="44.25" customHeight="1">
      <c r="B184" s="137"/>
      <c r="C184" s="173" t="s">
        <v>313</v>
      </c>
      <c r="D184" s="173" t="s">
        <v>356</v>
      </c>
      <c r="E184" s="174" t="s">
        <v>741</v>
      </c>
      <c r="F184" s="311" t="s">
        <v>742</v>
      </c>
      <c r="G184" s="311"/>
      <c r="H184" s="311"/>
      <c r="I184" s="311"/>
      <c r="J184" s="175" t="s">
        <v>345</v>
      </c>
      <c r="K184" s="176">
        <v>2</v>
      </c>
      <c r="L184" s="312">
        <v>30</v>
      </c>
      <c r="M184" s="312"/>
      <c r="N184" s="313">
        <f t="shared" si="35"/>
        <v>60</v>
      </c>
      <c r="O184" s="310"/>
      <c r="P184" s="310"/>
      <c r="Q184" s="310"/>
      <c r="R184" s="140"/>
      <c r="T184" s="170" t="s">
        <v>5</v>
      </c>
      <c r="U184" s="43" t="s">
        <v>42</v>
      </c>
      <c r="V184" s="35"/>
      <c r="W184" s="171">
        <f t="shared" si="36"/>
        <v>0</v>
      </c>
      <c r="X184" s="171">
        <v>0</v>
      </c>
      <c r="Y184" s="171">
        <f t="shared" si="37"/>
        <v>0</v>
      </c>
      <c r="Z184" s="171">
        <v>0</v>
      </c>
      <c r="AA184" s="172">
        <f t="shared" si="38"/>
        <v>0</v>
      </c>
      <c r="AR184" s="18" t="s">
        <v>269</v>
      </c>
      <c r="AT184" s="18" t="s">
        <v>356</v>
      </c>
      <c r="AU184" s="18" t="s">
        <v>86</v>
      </c>
      <c r="AY184" s="18" t="s">
        <v>181</v>
      </c>
      <c r="BE184" s="113">
        <f t="shared" si="39"/>
        <v>0</v>
      </c>
      <c r="BF184" s="113">
        <f t="shared" si="40"/>
        <v>60</v>
      </c>
      <c r="BG184" s="113">
        <f t="shared" si="41"/>
        <v>0</v>
      </c>
      <c r="BH184" s="113">
        <f t="shared" si="42"/>
        <v>0</v>
      </c>
      <c r="BI184" s="113">
        <f t="shared" si="43"/>
        <v>0</v>
      </c>
      <c r="BJ184" s="18" t="s">
        <v>86</v>
      </c>
      <c r="BK184" s="113">
        <f t="shared" si="44"/>
        <v>60</v>
      </c>
      <c r="BL184" s="18" t="s">
        <v>223</v>
      </c>
      <c r="BM184" s="18" t="s">
        <v>313</v>
      </c>
    </row>
    <row r="185" spans="2:65" s="1" customFormat="1" ht="22.5" customHeight="1">
      <c r="B185" s="137"/>
      <c r="C185" s="166" t="s">
        <v>316</v>
      </c>
      <c r="D185" s="166" t="s">
        <v>182</v>
      </c>
      <c r="E185" s="167" t="s">
        <v>759</v>
      </c>
      <c r="F185" s="308" t="s">
        <v>760</v>
      </c>
      <c r="G185" s="308"/>
      <c r="H185" s="308"/>
      <c r="I185" s="308"/>
      <c r="J185" s="168" t="s">
        <v>345</v>
      </c>
      <c r="K185" s="169">
        <v>1</v>
      </c>
      <c r="L185" s="309">
        <v>6.68</v>
      </c>
      <c r="M185" s="309"/>
      <c r="N185" s="310">
        <f t="shared" si="35"/>
        <v>6.68</v>
      </c>
      <c r="O185" s="310"/>
      <c r="P185" s="310"/>
      <c r="Q185" s="310"/>
      <c r="R185" s="140"/>
      <c r="T185" s="170" t="s">
        <v>5</v>
      </c>
      <c r="U185" s="43" t="s">
        <v>42</v>
      </c>
      <c r="V185" s="35"/>
      <c r="W185" s="171">
        <f t="shared" si="36"/>
        <v>0</v>
      </c>
      <c r="X185" s="171">
        <v>6.9999999999999994E-5</v>
      </c>
      <c r="Y185" s="171">
        <f t="shared" si="37"/>
        <v>6.9999999999999994E-5</v>
      </c>
      <c r="Z185" s="171">
        <v>0</v>
      </c>
      <c r="AA185" s="172">
        <f t="shared" si="38"/>
        <v>0</v>
      </c>
      <c r="AR185" s="18" t="s">
        <v>223</v>
      </c>
      <c r="AT185" s="18" t="s">
        <v>182</v>
      </c>
      <c r="AU185" s="18" t="s">
        <v>86</v>
      </c>
      <c r="AY185" s="18" t="s">
        <v>181</v>
      </c>
      <c r="BE185" s="113">
        <f t="shared" si="39"/>
        <v>0</v>
      </c>
      <c r="BF185" s="113">
        <f t="shared" si="40"/>
        <v>6.68</v>
      </c>
      <c r="BG185" s="113">
        <f t="shared" si="41"/>
        <v>0</v>
      </c>
      <c r="BH185" s="113">
        <f t="shared" si="42"/>
        <v>0</v>
      </c>
      <c r="BI185" s="113">
        <f t="shared" si="43"/>
        <v>0</v>
      </c>
      <c r="BJ185" s="18" t="s">
        <v>86</v>
      </c>
      <c r="BK185" s="113">
        <f t="shared" si="44"/>
        <v>6.68</v>
      </c>
      <c r="BL185" s="18" t="s">
        <v>223</v>
      </c>
      <c r="BM185" s="18" t="s">
        <v>316</v>
      </c>
    </row>
    <row r="186" spans="2:65" s="1" customFormat="1" ht="31.5" customHeight="1">
      <c r="B186" s="137"/>
      <c r="C186" s="173" t="s">
        <v>319</v>
      </c>
      <c r="D186" s="173" t="s">
        <v>356</v>
      </c>
      <c r="E186" s="174" t="s">
        <v>761</v>
      </c>
      <c r="F186" s="311" t="s">
        <v>762</v>
      </c>
      <c r="G186" s="311"/>
      <c r="H186" s="311"/>
      <c r="I186" s="311"/>
      <c r="J186" s="175" t="s">
        <v>345</v>
      </c>
      <c r="K186" s="176">
        <v>1</v>
      </c>
      <c r="L186" s="312">
        <v>22</v>
      </c>
      <c r="M186" s="312"/>
      <c r="N186" s="313">
        <f t="shared" si="35"/>
        <v>22</v>
      </c>
      <c r="O186" s="310"/>
      <c r="P186" s="310"/>
      <c r="Q186" s="310"/>
      <c r="R186" s="140"/>
      <c r="T186" s="170" t="s">
        <v>5</v>
      </c>
      <c r="U186" s="43" t="s">
        <v>42</v>
      </c>
      <c r="V186" s="35"/>
      <c r="W186" s="171">
        <f t="shared" si="36"/>
        <v>0</v>
      </c>
      <c r="X186" s="171">
        <v>0</v>
      </c>
      <c r="Y186" s="171">
        <f t="shared" si="37"/>
        <v>0</v>
      </c>
      <c r="Z186" s="171">
        <v>0</v>
      </c>
      <c r="AA186" s="172">
        <f t="shared" si="38"/>
        <v>0</v>
      </c>
      <c r="AR186" s="18" t="s">
        <v>269</v>
      </c>
      <c r="AT186" s="18" t="s">
        <v>356</v>
      </c>
      <c r="AU186" s="18" t="s">
        <v>86</v>
      </c>
      <c r="AY186" s="18" t="s">
        <v>181</v>
      </c>
      <c r="BE186" s="113">
        <f t="shared" si="39"/>
        <v>0</v>
      </c>
      <c r="BF186" s="113">
        <f t="shared" si="40"/>
        <v>22</v>
      </c>
      <c r="BG186" s="113">
        <f t="shared" si="41"/>
        <v>0</v>
      </c>
      <c r="BH186" s="113">
        <f t="shared" si="42"/>
        <v>0</v>
      </c>
      <c r="BI186" s="113">
        <f t="shared" si="43"/>
        <v>0</v>
      </c>
      <c r="BJ186" s="18" t="s">
        <v>86</v>
      </c>
      <c r="BK186" s="113">
        <f t="shared" si="44"/>
        <v>22</v>
      </c>
      <c r="BL186" s="18" t="s">
        <v>223</v>
      </c>
      <c r="BM186" s="18" t="s">
        <v>319</v>
      </c>
    </row>
    <row r="187" spans="2:65" s="1" customFormat="1" ht="22.5" customHeight="1">
      <c r="B187" s="137"/>
      <c r="C187" s="166" t="s">
        <v>322</v>
      </c>
      <c r="D187" s="166" t="s">
        <v>182</v>
      </c>
      <c r="E187" s="167" t="s">
        <v>1447</v>
      </c>
      <c r="F187" s="308" t="s">
        <v>1448</v>
      </c>
      <c r="G187" s="308"/>
      <c r="H187" s="308"/>
      <c r="I187" s="308"/>
      <c r="J187" s="168" t="s">
        <v>345</v>
      </c>
      <c r="K187" s="169">
        <v>1</v>
      </c>
      <c r="L187" s="309">
        <v>6.66</v>
      </c>
      <c r="M187" s="309"/>
      <c r="N187" s="310">
        <f t="shared" si="35"/>
        <v>6.66</v>
      </c>
      <c r="O187" s="310"/>
      <c r="P187" s="310"/>
      <c r="Q187" s="310"/>
      <c r="R187" s="140"/>
      <c r="T187" s="170" t="s">
        <v>5</v>
      </c>
      <c r="U187" s="43" t="s">
        <v>42</v>
      </c>
      <c r="V187" s="35"/>
      <c r="W187" s="171">
        <f t="shared" si="36"/>
        <v>0</v>
      </c>
      <c r="X187" s="171">
        <v>6.9999999999999994E-5</v>
      </c>
      <c r="Y187" s="171">
        <f t="shared" si="37"/>
        <v>6.9999999999999994E-5</v>
      </c>
      <c r="Z187" s="171">
        <v>0</v>
      </c>
      <c r="AA187" s="172">
        <f t="shared" si="38"/>
        <v>0</v>
      </c>
      <c r="AR187" s="18" t="s">
        <v>223</v>
      </c>
      <c r="AT187" s="18" t="s">
        <v>182</v>
      </c>
      <c r="AU187" s="18" t="s">
        <v>86</v>
      </c>
      <c r="AY187" s="18" t="s">
        <v>181</v>
      </c>
      <c r="BE187" s="113">
        <f t="shared" si="39"/>
        <v>0</v>
      </c>
      <c r="BF187" s="113">
        <f t="shared" si="40"/>
        <v>6.66</v>
      </c>
      <c r="BG187" s="113">
        <f t="shared" si="41"/>
        <v>0</v>
      </c>
      <c r="BH187" s="113">
        <f t="shared" si="42"/>
        <v>0</v>
      </c>
      <c r="BI187" s="113">
        <f t="shared" si="43"/>
        <v>0</v>
      </c>
      <c r="BJ187" s="18" t="s">
        <v>86</v>
      </c>
      <c r="BK187" s="113">
        <f t="shared" si="44"/>
        <v>6.66</v>
      </c>
      <c r="BL187" s="18" t="s">
        <v>223</v>
      </c>
      <c r="BM187" s="18" t="s">
        <v>322</v>
      </c>
    </row>
    <row r="188" spans="2:65" s="1" customFormat="1" ht="22.5" customHeight="1">
      <c r="B188" s="137"/>
      <c r="C188" s="173" t="s">
        <v>324</v>
      </c>
      <c r="D188" s="173" t="s">
        <v>356</v>
      </c>
      <c r="E188" s="174" t="s">
        <v>1449</v>
      </c>
      <c r="F188" s="311" t="s">
        <v>1450</v>
      </c>
      <c r="G188" s="311"/>
      <c r="H188" s="311"/>
      <c r="I188" s="311"/>
      <c r="J188" s="175" t="s">
        <v>345</v>
      </c>
      <c r="K188" s="176">
        <v>1</v>
      </c>
      <c r="L188" s="312">
        <v>35.85</v>
      </c>
      <c r="M188" s="312"/>
      <c r="N188" s="313">
        <f t="shared" si="35"/>
        <v>35.85</v>
      </c>
      <c r="O188" s="310"/>
      <c r="P188" s="310"/>
      <c r="Q188" s="310"/>
      <c r="R188" s="140"/>
      <c r="T188" s="170" t="s">
        <v>5</v>
      </c>
      <c r="U188" s="43" t="s">
        <v>42</v>
      </c>
      <c r="V188" s="35"/>
      <c r="W188" s="171">
        <f t="shared" si="36"/>
        <v>0</v>
      </c>
      <c r="X188" s="171">
        <v>2.0500000000000002E-3</v>
      </c>
      <c r="Y188" s="171">
        <f t="shared" si="37"/>
        <v>2.0500000000000002E-3</v>
      </c>
      <c r="Z188" s="171">
        <v>0</v>
      </c>
      <c r="AA188" s="172">
        <f t="shared" si="38"/>
        <v>0</v>
      </c>
      <c r="AR188" s="18" t="s">
        <v>269</v>
      </c>
      <c r="AT188" s="18" t="s">
        <v>356</v>
      </c>
      <c r="AU188" s="18" t="s">
        <v>86</v>
      </c>
      <c r="AY188" s="18" t="s">
        <v>181</v>
      </c>
      <c r="BE188" s="113">
        <f t="shared" si="39"/>
        <v>0</v>
      </c>
      <c r="BF188" s="113">
        <f t="shared" si="40"/>
        <v>35.85</v>
      </c>
      <c r="BG188" s="113">
        <f t="shared" si="41"/>
        <v>0</v>
      </c>
      <c r="BH188" s="113">
        <f t="shared" si="42"/>
        <v>0</v>
      </c>
      <c r="BI188" s="113">
        <f t="shared" si="43"/>
        <v>0</v>
      </c>
      <c r="BJ188" s="18" t="s">
        <v>86</v>
      </c>
      <c r="BK188" s="113">
        <f t="shared" si="44"/>
        <v>35.85</v>
      </c>
      <c r="BL188" s="18" t="s">
        <v>223</v>
      </c>
      <c r="BM188" s="18" t="s">
        <v>324</v>
      </c>
    </row>
    <row r="189" spans="2:65" s="1" customFormat="1" ht="31.5" customHeight="1">
      <c r="B189" s="137"/>
      <c r="C189" s="166" t="s">
        <v>327</v>
      </c>
      <c r="D189" s="166" t="s">
        <v>182</v>
      </c>
      <c r="E189" s="167" t="s">
        <v>772</v>
      </c>
      <c r="F189" s="308" t="s">
        <v>773</v>
      </c>
      <c r="G189" s="308"/>
      <c r="H189" s="308"/>
      <c r="I189" s="308"/>
      <c r="J189" s="168" t="s">
        <v>372</v>
      </c>
      <c r="K189" s="192">
        <v>1.661</v>
      </c>
      <c r="L189" s="309">
        <v>1</v>
      </c>
      <c r="M189" s="309"/>
      <c r="N189" s="310">
        <f t="shared" si="35"/>
        <v>1.66</v>
      </c>
      <c r="O189" s="310"/>
      <c r="P189" s="310"/>
      <c r="Q189" s="310"/>
      <c r="R189" s="140"/>
      <c r="T189" s="170" t="s">
        <v>5</v>
      </c>
      <c r="U189" s="43" t="s">
        <v>42</v>
      </c>
      <c r="V189" s="35"/>
      <c r="W189" s="171">
        <f t="shared" si="36"/>
        <v>0</v>
      </c>
      <c r="X189" s="171">
        <v>0</v>
      </c>
      <c r="Y189" s="171">
        <f t="shared" si="37"/>
        <v>0</v>
      </c>
      <c r="Z189" s="171">
        <v>0</v>
      </c>
      <c r="AA189" s="172">
        <f t="shared" si="38"/>
        <v>0</v>
      </c>
      <c r="AR189" s="18" t="s">
        <v>223</v>
      </c>
      <c r="AT189" s="18" t="s">
        <v>182</v>
      </c>
      <c r="AU189" s="18" t="s">
        <v>86</v>
      </c>
      <c r="AY189" s="18" t="s">
        <v>181</v>
      </c>
      <c r="BE189" s="113">
        <f t="shared" si="39"/>
        <v>0</v>
      </c>
      <c r="BF189" s="113">
        <f t="shared" si="40"/>
        <v>1.66</v>
      </c>
      <c r="BG189" s="113">
        <f t="shared" si="41"/>
        <v>0</v>
      </c>
      <c r="BH189" s="113">
        <f t="shared" si="42"/>
        <v>0</v>
      </c>
      <c r="BI189" s="113">
        <f t="shared" si="43"/>
        <v>0</v>
      </c>
      <c r="BJ189" s="18" t="s">
        <v>86</v>
      </c>
      <c r="BK189" s="113">
        <f t="shared" si="44"/>
        <v>1.66</v>
      </c>
      <c r="BL189" s="18" t="s">
        <v>223</v>
      </c>
      <c r="BM189" s="18" t="s">
        <v>327</v>
      </c>
    </row>
    <row r="190" spans="2:65" s="1" customFormat="1" ht="50.1" customHeight="1">
      <c r="B190" s="34"/>
      <c r="C190" s="35"/>
      <c r="D190" s="157" t="s">
        <v>619</v>
      </c>
      <c r="E190" s="35"/>
      <c r="F190" s="35"/>
      <c r="G190" s="35"/>
      <c r="H190" s="35"/>
      <c r="I190" s="35"/>
      <c r="J190" s="35"/>
      <c r="K190" s="35"/>
      <c r="L190" s="35"/>
      <c r="M190" s="35"/>
      <c r="N190" s="316">
        <f>BK190</f>
        <v>0</v>
      </c>
      <c r="O190" s="317"/>
      <c r="P190" s="317"/>
      <c r="Q190" s="317"/>
      <c r="R190" s="36"/>
      <c r="T190" s="177"/>
      <c r="U190" s="55"/>
      <c r="V190" s="55"/>
      <c r="W190" s="55"/>
      <c r="X190" s="55"/>
      <c r="Y190" s="55"/>
      <c r="Z190" s="55"/>
      <c r="AA190" s="57"/>
      <c r="AT190" s="18" t="s">
        <v>74</v>
      </c>
      <c r="AU190" s="18" t="s">
        <v>75</v>
      </c>
      <c r="AY190" s="18" t="s">
        <v>620</v>
      </c>
      <c r="BK190" s="113">
        <v>0</v>
      </c>
    </row>
    <row r="191" spans="2:65" s="1" customFormat="1" ht="6.9" customHeight="1">
      <c r="B191" s="58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60"/>
    </row>
  </sheetData>
  <mergeCells count="243">
    <mergeCell ref="N190:Q190"/>
    <mergeCell ref="H1:K1"/>
    <mergeCell ref="S2:AC2"/>
    <mergeCell ref="F189:I189"/>
    <mergeCell ref="L189:M189"/>
    <mergeCell ref="N189:Q189"/>
    <mergeCell ref="N127:Q127"/>
    <mergeCell ref="N128:Q128"/>
    <mergeCell ref="N129:Q129"/>
    <mergeCell ref="N148:Q148"/>
    <mergeCell ref="N153:Q153"/>
    <mergeCell ref="N155:Q155"/>
    <mergeCell ref="N162:Q162"/>
    <mergeCell ref="N174:Q174"/>
    <mergeCell ref="N176:Q176"/>
    <mergeCell ref="N178:Q178"/>
    <mergeCell ref="N179:Q179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73:I173"/>
    <mergeCell ref="L173:M173"/>
    <mergeCell ref="N173:Q173"/>
    <mergeCell ref="F175:I175"/>
    <mergeCell ref="L175:M175"/>
    <mergeCell ref="N175:Q175"/>
    <mergeCell ref="F177:I177"/>
    <mergeCell ref="L177:M177"/>
    <mergeCell ref="N177:Q177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0:I160"/>
    <mergeCell ref="L160:M160"/>
    <mergeCell ref="N160:Q160"/>
    <mergeCell ref="F161:I161"/>
    <mergeCell ref="L161:M161"/>
    <mergeCell ref="N161:Q161"/>
    <mergeCell ref="F163:I163"/>
    <mergeCell ref="L163:M163"/>
    <mergeCell ref="N163:Q163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52:I152"/>
    <mergeCell ref="L152:M152"/>
    <mergeCell ref="N152:Q152"/>
    <mergeCell ref="F154:I154"/>
    <mergeCell ref="L154:M154"/>
    <mergeCell ref="N154:Q154"/>
    <mergeCell ref="F156:I156"/>
    <mergeCell ref="L156:M156"/>
    <mergeCell ref="N156:Q156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17:P117"/>
    <mergeCell ref="F118:P118"/>
    <mergeCell ref="F119:P119"/>
    <mergeCell ref="M121:P121"/>
    <mergeCell ref="M123:Q123"/>
    <mergeCell ref="M124:Q124"/>
    <mergeCell ref="F126:I126"/>
    <mergeCell ref="L126:M126"/>
    <mergeCell ref="N126:Q126"/>
    <mergeCell ref="D104:H104"/>
    <mergeCell ref="N104:Q104"/>
    <mergeCell ref="D105:H105"/>
    <mergeCell ref="N105:Q105"/>
    <mergeCell ref="D106:H106"/>
    <mergeCell ref="N106:Q106"/>
    <mergeCell ref="N107:Q107"/>
    <mergeCell ref="L109:Q109"/>
    <mergeCell ref="C115:Q115"/>
    <mergeCell ref="N95:Q95"/>
    <mergeCell ref="N96:Q96"/>
    <mergeCell ref="N97:Q97"/>
    <mergeCell ref="N98:Q98"/>
    <mergeCell ref="N99:Q99"/>
    <mergeCell ref="N101:Q101"/>
    <mergeCell ref="D102:H102"/>
    <mergeCell ref="N102:Q102"/>
    <mergeCell ref="D103:H103"/>
    <mergeCell ref="N103:Q103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26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8"/>
  <sheetViews>
    <sheetView showGridLines="0" workbookViewId="0">
      <pane ySplit="1" topLeftCell="A95" activePane="bottomLeft" state="frozen"/>
      <selection pane="bottomLeft" activeCell="L162" sqref="L162:M162"/>
    </sheetView>
  </sheetViews>
  <sheetFormatPr defaultRowHeight="12"/>
  <cols>
    <col min="1" max="1" width="8.140625" customWidth="1"/>
    <col min="2" max="2" width="1.7109375" customWidth="1"/>
    <col min="3" max="4" width="4.140625" customWidth="1"/>
    <col min="5" max="5" width="17.140625" customWidth="1"/>
    <col min="6" max="7" width="11.140625" customWidth="1"/>
    <col min="8" max="8" width="12.28515625" customWidth="1"/>
    <col min="9" max="9" width="7" customWidth="1"/>
    <col min="10" max="10" width="5.140625" customWidth="1"/>
    <col min="11" max="11" width="11.28515625" customWidth="1"/>
    <col min="12" max="12" width="12" customWidth="1"/>
    <col min="13" max="14" width="6" customWidth="1"/>
    <col min="15" max="15" width="2" customWidth="1"/>
    <col min="16" max="16" width="12.285156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140625" hidden="1" customWidth="1"/>
    <col min="22" max="22" width="12.140625" hidden="1" customWidth="1"/>
    <col min="23" max="23" width="16.140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140625" hidden="1" customWidth="1"/>
    <col min="29" max="29" width="11" customWidth="1"/>
    <col min="30" max="30" width="15" customWidth="1"/>
    <col min="31" max="31" width="16.140625" customWidth="1"/>
    <col min="44" max="65" width="9.1406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133</v>
      </c>
      <c r="G1" s="14"/>
      <c r="H1" s="320" t="s">
        <v>134</v>
      </c>
      <c r="I1" s="320"/>
      <c r="J1" s="320"/>
      <c r="K1" s="320"/>
      <c r="L1" s="14" t="s">
        <v>135</v>
      </c>
      <c r="M1" s="12"/>
      <c r="N1" s="12"/>
      <c r="O1" s="13" t="s">
        <v>136</v>
      </c>
      <c r="P1" s="12"/>
      <c r="Q1" s="12"/>
      <c r="R1" s="12"/>
      <c r="S1" s="14" t="s">
        <v>137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>
      <c r="C2" s="235" t="s">
        <v>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79" t="s">
        <v>8</v>
      </c>
      <c r="T2" s="280"/>
      <c r="U2" s="280"/>
      <c r="V2" s="280"/>
      <c r="W2" s="280"/>
      <c r="X2" s="280"/>
      <c r="Y2" s="280"/>
      <c r="Z2" s="280"/>
      <c r="AA2" s="280"/>
      <c r="AB2" s="280"/>
      <c r="AC2" s="280"/>
      <c r="AT2" s="18" t="s">
        <v>117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75</v>
      </c>
    </row>
    <row r="4" spans="1:66" ht="36.9" customHeight="1">
      <c r="B4" s="22"/>
      <c r="C4" s="237" t="s">
        <v>138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"/>
      <c r="T4" s="24" t="s">
        <v>12</v>
      </c>
      <c r="AT4" s="18" t="s">
        <v>6</v>
      </c>
    </row>
    <row r="5" spans="1:66" ht="6.9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18</v>
      </c>
      <c r="E6" s="26"/>
      <c r="F6" s="286" t="str">
        <f>'Rekapitulácia stavby'!K6</f>
        <v>Novostavba materskej školy na parcele č.370/12, Púchov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6"/>
      <c r="R6" s="23"/>
    </row>
    <row r="7" spans="1:66" ht="25.35" customHeight="1">
      <c r="B7" s="22"/>
      <c r="C7" s="26"/>
      <c r="D7" s="30" t="s">
        <v>139</v>
      </c>
      <c r="E7" s="26"/>
      <c r="F7" s="286" t="s">
        <v>1363</v>
      </c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6"/>
      <c r="R7" s="23"/>
    </row>
    <row r="8" spans="1:66" s="1" customFormat="1" ht="32.85" customHeight="1">
      <c r="B8" s="34"/>
      <c r="C8" s="35"/>
      <c r="D8" s="29" t="s">
        <v>141</v>
      </c>
      <c r="E8" s="35"/>
      <c r="F8" s="243" t="s">
        <v>1451</v>
      </c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35"/>
      <c r="R8" s="36"/>
    </row>
    <row r="9" spans="1:66" s="1" customFormat="1" ht="14.4" customHeight="1">
      <c r="B9" s="34"/>
      <c r="C9" s="35"/>
      <c r="D9" s="30" t="s">
        <v>20</v>
      </c>
      <c r="E9" s="35"/>
      <c r="F9" s="28" t="s">
        <v>23</v>
      </c>
      <c r="G9" s="35"/>
      <c r="H9" s="35"/>
      <c r="I9" s="35"/>
      <c r="J9" s="35"/>
      <c r="K9" s="35"/>
      <c r="L9" s="35"/>
      <c r="M9" s="30" t="s">
        <v>21</v>
      </c>
      <c r="N9" s="35"/>
      <c r="O9" s="28" t="s">
        <v>5</v>
      </c>
      <c r="P9" s="35"/>
      <c r="Q9" s="35"/>
      <c r="R9" s="36"/>
    </row>
    <row r="10" spans="1:66" s="1" customFormat="1" ht="14.4" customHeight="1">
      <c r="B10" s="34"/>
      <c r="C10" s="35"/>
      <c r="D10" s="30" t="s">
        <v>22</v>
      </c>
      <c r="E10" s="35"/>
      <c r="F10" s="28" t="s">
        <v>23</v>
      </c>
      <c r="G10" s="35"/>
      <c r="H10" s="35"/>
      <c r="I10" s="35"/>
      <c r="J10" s="35"/>
      <c r="K10" s="35"/>
      <c r="L10" s="35"/>
      <c r="M10" s="30" t="s">
        <v>24</v>
      </c>
      <c r="N10" s="35"/>
      <c r="O10" s="289">
        <f>'Rekapitulácia stavby'!AN8</f>
        <v>43097</v>
      </c>
      <c r="P10" s="290"/>
      <c r="Q10" s="35"/>
      <c r="R10" s="36"/>
    </row>
    <row r="11" spans="1:66" s="1" customFormat="1" ht="10.65" customHeight="1"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/>
    </row>
    <row r="12" spans="1:66" s="1" customFormat="1" ht="14.4" customHeight="1">
      <c r="B12" s="34"/>
      <c r="C12" s="35"/>
      <c r="D12" s="30" t="s">
        <v>25</v>
      </c>
      <c r="E12" s="35"/>
      <c r="F12" s="35"/>
      <c r="G12" s="35"/>
      <c r="H12" s="35"/>
      <c r="I12" s="35"/>
      <c r="J12" s="35"/>
      <c r="K12" s="35"/>
      <c r="L12" s="35"/>
      <c r="M12" s="30" t="s">
        <v>26</v>
      </c>
      <c r="N12" s="35"/>
      <c r="O12" s="241" t="s">
        <v>5</v>
      </c>
      <c r="P12" s="241"/>
      <c r="Q12" s="35"/>
      <c r="R12" s="36"/>
    </row>
    <row r="13" spans="1:66" s="1" customFormat="1" ht="18" customHeight="1">
      <c r="B13" s="34"/>
      <c r="C13" s="35"/>
      <c r="D13" s="35"/>
      <c r="E13" s="28" t="s">
        <v>27</v>
      </c>
      <c r="F13" s="35"/>
      <c r="G13" s="35"/>
      <c r="H13" s="35"/>
      <c r="I13" s="35"/>
      <c r="J13" s="35"/>
      <c r="K13" s="35"/>
      <c r="L13" s="35"/>
      <c r="M13" s="30" t="s">
        <v>28</v>
      </c>
      <c r="N13" s="35"/>
      <c r="O13" s="241" t="s">
        <v>5</v>
      </c>
      <c r="P13" s="241"/>
      <c r="Q13" s="35"/>
      <c r="R13" s="36"/>
    </row>
    <row r="14" spans="1:66" s="1" customFormat="1" ht="6.9" customHeight="1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</row>
    <row r="15" spans="1:66" s="1" customFormat="1" ht="14.4" customHeight="1">
      <c r="B15" s="34"/>
      <c r="C15" s="35"/>
      <c r="D15" s="30" t="s">
        <v>29</v>
      </c>
      <c r="E15" s="35"/>
      <c r="F15" s="35"/>
      <c r="G15" s="35"/>
      <c r="H15" s="35"/>
      <c r="I15" s="35"/>
      <c r="J15" s="35"/>
      <c r="K15" s="35"/>
      <c r="L15" s="35"/>
      <c r="M15" s="30" t="s">
        <v>26</v>
      </c>
      <c r="N15" s="35"/>
      <c r="O15" s="291" t="str">
        <f>IF('Rekapitulácia stavby'!AN13="","",'Rekapitulácia stavby'!AN13)</f>
        <v>36 833 380</v>
      </c>
      <c r="P15" s="241"/>
      <c r="Q15" s="35"/>
      <c r="R15" s="36"/>
    </row>
    <row r="16" spans="1:66" s="1" customFormat="1" ht="18" customHeight="1">
      <c r="B16" s="34"/>
      <c r="C16" s="35"/>
      <c r="D16" s="35"/>
      <c r="E16" s="291" t="str">
        <f>IF('Rekapitulácia stavby'!E14="","",'Rekapitulácia stavby'!E14)</f>
        <v>M - SILNICE SK s.r.o.</v>
      </c>
      <c r="F16" s="292"/>
      <c r="G16" s="292"/>
      <c r="H16" s="292"/>
      <c r="I16" s="292"/>
      <c r="J16" s="292"/>
      <c r="K16" s="292"/>
      <c r="L16" s="292"/>
      <c r="M16" s="30" t="s">
        <v>28</v>
      </c>
      <c r="N16" s="35"/>
      <c r="O16" s="291" t="str">
        <f>IF('Rekapitulácia stavby'!AN14="","",'Rekapitulácia stavby'!AN14)</f>
        <v>SK2022448098</v>
      </c>
      <c r="P16" s="241"/>
      <c r="Q16" s="35"/>
      <c r="R16" s="36"/>
    </row>
    <row r="17" spans="2:18" s="1" customFormat="1" ht="6.9" customHeight="1"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/>
    </row>
    <row r="18" spans="2:18" s="1" customFormat="1" ht="14.4" customHeight="1">
      <c r="B18" s="34"/>
      <c r="C18" s="35"/>
      <c r="D18" s="30" t="s">
        <v>31</v>
      </c>
      <c r="E18" s="35"/>
      <c r="F18" s="35"/>
      <c r="G18" s="35"/>
      <c r="H18" s="35"/>
      <c r="I18" s="35"/>
      <c r="J18" s="35"/>
      <c r="K18" s="35"/>
      <c r="L18" s="35"/>
      <c r="M18" s="30" t="s">
        <v>26</v>
      </c>
      <c r="N18" s="35"/>
      <c r="O18" s="241" t="s">
        <v>5</v>
      </c>
      <c r="P18" s="241"/>
      <c r="Q18" s="35"/>
      <c r="R18" s="36"/>
    </row>
    <row r="19" spans="2:18" s="1" customFormat="1" ht="18" customHeight="1">
      <c r="B19" s="34"/>
      <c r="C19" s="35"/>
      <c r="D19" s="35"/>
      <c r="E19" s="28" t="s">
        <v>32</v>
      </c>
      <c r="F19" s="35"/>
      <c r="G19" s="35"/>
      <c r="H19" s="35"/>
      <c r="I19" s="35"/>
      <c r="J19" s="35"/>
      <c r="K19" s="35"/>
      <c r="L19" s="35"/>
      <c r="M19" s="30" t="s">
        <v>28</v>
      </c>
      <c r="N19" s="35"/>
      <c r="O19" s="241" t="s">
        <v>5</v>
      </c>
      <c r="P19" s="241"/>
      <c r="Q19" s="35"/>
      <c r="R19" s="36"/>
    </row>
    <row r="20" spans="2:18" s="1" customFormat="1" ht="6.9" customHeight="1"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6"/>
    </row>
    <row r="21" spans="2:18" s="1" customFormat="1" ht="14.4" customHeight="1">
      <c r="B21" s="34"/>
      <c r="C21" s="35"/>
      <c r="D21" s="30" t="s">
        <v>34</v>
      </c>
      <c r="E21" s="35"/>
      <c r="F21" s="35"/>
      <c r="G21" s="35"/>
      <c r="H21" s="35"/>
      <c r="I21" s="35"/>
      <c r="J21" s="35"/>
      <c r="K21" s="35"/>
      <c r="L21" s="35"/>
      <c r="M21" s="30" t="s">
        <v>26</v>
      </c>
      <c r="N21" s="35"/>
      <c r="O21" s="241" t="str">
        <f>IF('Rekapitulácia stavby'!AN19="","",'Rekapitulácia stavby'!AN19)</f>
        <v/>
      </c>
      <c r="P21" s="241"/>
      <c r="Q21" s="35"/>
      <c r="R21" s="36"/>
    </row>
    <row r="22" spans="2:18" s="1" customFormat="1" ht="18" customHeight="1">
      <c r="B22" s="34"/>
      <c r="C22" s="35"/>
      <c r="D22" s="35"/>
      <c r="E22" s="28" t="str">
        <f>IF('Rekapitulácia stavby'!E20="","",'Rekapitulácia stavby'!E20)</f>
        <v xml:space="preserve"> </v>
      </c>
      <c r="F22" s="35"/>
      <c r="G22" s="35"/>
      <c r="H22" s="35"/>
      <c r="I22" s="35"/>
      <c r="J22" s="35"/>
      <c r="K22" s="35"/>
      <c r="L22" s="35"/>
      <c r="M22" s="30" t="s">
        <v>28</v>
      </c>
      <c r="N22" s="35"/>
      <c r="O22" s="241" t="str">
        <f>IF('Rekapitulácia stavby'!AN20="","",'Rekapitulácia stavby'!AN20)</f>
        <v/>
      </c>
      <c r="P22" s="241"/>
      <c r="Q22" s="35"/>
      <c r="R22" s="36"/>
    </row>
    <row r="23" spans="2:18" s="1" customFormat="1" ht="6.9" customHeight="1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4.4" customHeight="1">
      <c r="B24" s="34"/>
      <c r="C24" s="35"/>
      <c r="D24" s="30" t="s">
        <v>35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</row>
    <row r="25" spans="2:18" s="1" customFormat="1" ht="22.5" customHeight="1">
      <c r="B25" s="34"/>
      <c r="C25" s="35"/>
      <c r="D25" s="35"/>
      <c r="E25" s="246" t="s">
        <v>5</v>
      </c>
      <c r="F25" s="246"/>
      <c r="G25" s="246"/>
      <c r="H25" s="246"/>
      <c r="I25" s="246"/>
      <c r="J25" s="246"/>
      <c r="K25" s="246"/>
      <c r="L25" s="246"/>
      <c r="M25" s="35"/>
      <c r="N25" s="35"/>
      <c r="O25" s="35"/>
      <c r="P25" s="35"/>
      <c r="Q25" s="35"/>
      <c r="R25" s="36"/>
    </row>
    <row r="26" spans="2:18" s="1" customFormat="1" ht="6.9" customHeight="1"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6"/>
    </row>
    <row r="27" spans="2:18" s="1" customFormat="1" ht="6.9" customHeight="1">
      <c r="B27" s="34"/>
      <c r="C27" s="35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35"/>
      <c r="R27" s="36"/>
    </row>
    <row r="28" spans="2:18" s="1" customFormat="1" ht="14.4" customHeight="1">
      <c r="B28" s="34"/>
      <c r="C28" s="35"/>
      <c r="D28" s="122" t="s">
        <v>143</v>
      </c>
      <c r="E28" s="35"/>
      <c r="F28" s="35"/>
      <c r="G28" s="35"/>
      <c r="H28" s="35"/>
      <c r="I28" s="35"/>
      <c r="J28" s="35"/>
      <c r="K28" s="35"/>
      <c r="L28" s="35"/>
      <c r="M28" s="247">
        <f>N89</f>
        <v>11368.73</v>
      </c>
      <c r="N28" s="247"/>
      <c r="O28" s="247"/>
      <c r="P28" s="247"/>
      <c r="Q28" s="35"/>
      <c r="R28" s="36"/>
    </row>
    <row r="29" spans="2:18" s="1" customFormat="1" ht="14.4" customHeight="1">
      <c r="B29" s="34"/>
      <c r="C29" s="35"/>
      <c r="D29" s="33" t="s">
        <v>127</v>
      </c>
      <c r="E29" s="35"/>
      <c r="F29" s="35"/>
      <c r="G29" s="35"/>
      <c r="H29" s="35"/>
      <c r="I29" s="35"/>
      <c r="J29" s="35"/>
      <c r="K29" s="35"/>
      <c r="L29" s="35"/>
      <c r="M29" s="247">
        <f>N98</f>
        <v>0</v>
      </c>
      <c r="N29" s="247"/>
      <c r="O29" s="247"/>
      <c r="P29" s="247"/>
      <c r="Q29" s="35"/>
      <c r="R29" s="36"/>
    </row>
    <row r="30" spans="2:18" s="1" customFormat="1" ht="6.9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6"/>
    </row>
    <row r="31" spans="2:18" s="1" customFormat="1" ht="25.35" customHeight="1">
      <c r="B31" s="34"/>
      <c r="C31" s="35"/>
      <c r="D31" s="123" t="s">
        <v>38</v>
      </c>
      <c r="E31" s="35"/>
      <c r="F31" s="35"/>
      <c r="G31" s="35"/>
      <c r="H31" s="35"/>
      <c r="I31" s="35"/>
      <c r="J31" s="35"/>
      <c r="K31" s="35"/>
      <c r="L31" s="35"/>
      <c r="M31" s="293">
        <f>ROUND(M28+M29,2)</f>
        <v>11368.73</v>
      </c>
      <c r="N31" s="288"/>
      <c r="O31" s="288"/>
      <c r="P31" s="288"/>
      <c r="Q31" s="35"/>
      <c r="R31" s="36"/>
    </row>
    <row r="32" spans="2:18" s="1" customFormat="1" ht="6.9" customHeight="1">
      <c r="B32" s="34"/>
      <c r="C32" s="35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35"/>
      <c r="R32" s="36"/>
    </row>
    <row r="33" spans="2:18" s="1" customFormat="1" ht="14.4" customHeight="1">
      <c r="B33" s="34"/>
      <c r="C33" s="35"/>
      <c r="D33" s="41" t="s">
        <v>39</v>
      </c>
      <c r="E33" s="41" t="s">
        <v>40</v>
      </c>
      <c r="F33" s="42">
        <v>0.2</v>
      </c>
      <c r="G33" s="124" t="s">
        <v>41</v>
      </c>
      <c r="H33" s="294">
        <f>(SUM(BE98:BE105)+SUM(BE124:BE166))</f>
        <v>0</v>
      </c>
      <c r="I33" s="288"/>
      <c r="J33" s="288"/>
      <c r="K33" s="35"/>
      <c r="L33" s="35"/>
      <c r="M33" s="294">
        <f>ROUND((SUM(BE98:BE105)+SUM(BE124:BE166)), 2)*F33</f>
        <v>0</v>
      </c>
      <c r="N33" s="288"/>
      <c r="O33" s="288"/>
      <c r="P33" s="288"/>
      <c r="Q33" s="35"/>
      <c r="R33" s="36"/>
    </row>
    <row r="34" spans="2:18" s="1" customFormat="1" ht="14.4" customHeight="1">
      <c r="B34" s="34"/>
      <c r="C34" s="35"/>
      <c r="D34" s="35"/>
      <c r="E34" s="41" t="s">
        <v>42</v>
      </c>
      <c r="F34" s="42">
        <v>0.2</v>
      </c>
      <c r="G34" s="124" t="s">
        <v>41</v>
      </c>
      <c r="H34" s="294">
        <f>(SUM(BF98:BF105)+SUM(BF124:BF166))</f>
        <v>11368.730000000001</v>
      </c>
      <c r="I34" s="288"/>
      <c r="J34" s="288"/>
      <c r="K34" s="35"/>
      <c r="L34" s="35"/>
      <c r="M34" s="294">
        <f>ROUND((SUM(BF98:BF105)+SUM(BF124:BF166)), 2)*F34</f>
        <v>2273.7460000000001</v>
      </c>
      <c r="N34" s="288"/>
      <c r="O34" s="288"/>
      <c r="P34" s="288"/>
      <c r="Q34" s="35"/>
      <c r="R34" s="36"/>
    </row>
    <row r="35" spans="2:18" s="1" customFormat="1" ht="14.4" hidden="1" customHeight="1">
      <c r="B35" s="34"/>
      <c r="C35" s="35"/>
      <c r="D35" s="35"/>
      <c r="E35" s="41" t="s">
        <v>43</v>
      </c>
      <c r="F35" s="42">
        <v>0.2</v>
      </c>
      <c r="G35" s="124" t="s">
        <v>41</v>
      </c>
      <c r="H35" s="294">
        <f>(SUM(BG98:BG105)+SUM(BG124:BG166))</f>
        <v>0</v>
      </c>
      <c r="I35" s="288"/>
      <c r="J35" s="288"/>
      <c r="K35" s="35"/>
      <c r="L35" s="35"/>
      <c r="M35" s="294">
        <v>0</v>
      </c>
      <c r="N35" s="288"/>
      <c r="O35" s="288"/>
      <c r="P35" s="288"/>
      <c r="Q35" s="35"/>
      <c r="R35" s="36"/>
    </row>
    <row r="36" spans="2:18" s="1" customFormat="1" ht="14.4" hidden="1" customHeight="1">
      <c r="B36" s="34"/>
      <c r="C36" s="35"/>
      <c r="D36" s="35"/>
      <c r="E36" s="41" t="s">
        <v>44</v>
      </c>
      <c r="F36" s="42">
        <v>0.2</v>
      </c>
      <c r="G36" s="124" t="s">
        <v>41</v>
      </c>
      <c r="H36" s="294">
        <f>(SUM(BH98:BH105)+SUM(BH124:BH166))</f>
        <v>0</v>
      </c>
      <c r="I36" s="288"/>
      <c r="J36" s="288"/>
      <c r="K36" s="35"/>
      <c r="L36" s="35"/>
      <c r="M36" s="294">
        <v>0</v>
      </c>
      <c r="N36" s="288"/>
      <c r="O36" s="288"/>
      <c r="P36" s="288"/>
      <c r="Q36" s="35"/>
      <c r="R36" s="36"/>
    </row>
    <row r="37" spans="2:18" s="1" customFormat="1" ht="14.4" hidden="1" customHeight="1">
      <c r="B37" s="34"/>
      <c r="C37" s="35"/>
      <c r="D37" s="35"/>
      <c r="E37" s="41" t="s">
        <v>45</v>
      </c>
      <c r="F37" s="42">
        <v>0</v>
      </c>
      <c r="G37" s="124" t="s">
        <v>41</v>
      </c>
      <c r="H37" s="294">
        <f>(SUM(BI98:BI105)+SUM(BI124:BI166))</f>
        <v>0</v>
      </c>
      <c r="I37" s="288"/>
      <c r="J37" s="288"/>
      <c r="K37" s="35"/>
      <c r="L37" s="35"/>
      <c r="M37" s="294">
        <v>0</v>
      </c>
      <c r="N37" s="288"/>
      <c r="O37" s="288"/>
      <c r="P37" s="288"/>
      <c r="Q37" s="35"/>
      <c r="R37" s="36"/>
    </row>
    <row r="38" spans="2:18" s="1" customFormat="1" ht="6.9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6"/>
    </row>
    <row r="39" spans="2:18" s="1" customFormat="1" ht="25.35" customHeight="1">
      <c r="B39" s="34"/>
      <c r="C39" s="120"/>
      <c r="D39" s="125" t="s">
        <v>46</v>
      </c>
      <c r="E39" s="74"/>
      <c r="F39" s="74"/>
      <c r="G39" s="126" t="s">
        <v>47</v>
      </c>
      <c r="H39" s="127" t="s">
        <v>48</v>
      </c>
      <c r="I39" s="74"/>
      <c r="J39" s="74"/>
      <c r="K39" s="74"/>
      <c r="L39" s="295">
        <f>SUM(M31:M37)</f>
        <v>13642.475999999999</v>
      </c>
      <c r="M39" s="295"/>
      <c r="N39" s="295"/>
      <c r="O39" s="295"/>
      <c r="P39" s="296"/>
      <c r="Q39" s="120"/>
      <c r="R39" s="36"/>
    </row>
    <row r="40" spans="2:18" s="1" customFormat="1" ht="14.4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s="1" customFormat="1" ht="14.4" customHeight="1"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4.4">
      <c r="B50" s="34"/>
      <c r="C50" s="35"/>
      <c r="D50" s="49" t="s">
        <v>49</v>
      </c>
      <c r="E50" s="50"/>
      <c r="F50" s="50"/>
      <c r="G50" s="50"/>
      <c r="H50" s="51"/>
      <c r="I50" s="35"/>
      <c r="J50" s="49" t="s">
        <v>50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2"/>
      <c r="C51" s="26"/>
      <c r="D51" s="52"/>
      <c r="E51" s="26"/>
      <c r="F51" s="26"/>
      <c r="G51" s="26"/>
      <c r="H51" s="53"/>
      <c r="I51" s="26"/>
      <c r="J51" s="52"/>
      <c r="K51" s="26"/>
      <c r="L51" s="26"/>
      <c r="M51" s="26"/>
      <c r="N51" s="26"/>
      <c r="O51" s="26"/>
      <c r="P51" s="53"/>
      <c r="Q51" s="26"/>
      <c r="R51" s="23"/>
    </row>
    <row r="52" spans="2:18">
      <c r="B52" s="22"/>
      <c r="C52" s="26"/>
      <c r="D52" s="52"/>
      <c r="E52" s="26"/>
      <c r="F52" s="26"/>
      <c r="G52" s="26"/>
      <c r="H52" s="53"/>
      <c r="I52" s="26"/>
      <c r="J52" s="52"/>
      <c r="K52" s="26"/>
      <c r="L52" s="26"/>
      <c r="M52" s="26"/>
      <c r="N52" s="26"/>
      <c r="O52" s="26"/>
      <c r="P52" s="53"/>
      <c r="Q52" s="26"/>
      <c r="R52" s="23"/>
    </row>
    <row r="53" spans="2:18">
      <c r="B53" s="22"/>
      <c r="C53" s="26"/>
      <c r="D53" s="52"/>
      <c r="E53" s="26"/>
      <c r="F53" s="26"/>
      <c r="G53" s="26"/>
      <c r="H53" s="53"/>
      <c r="I53" s="26"/>
      <c r="J53" s="52"/>
      <c r="K53" s="26"/>
      <c r="L53" s="26"/>
      <c r="M53" s="26"/>
      <c r="N53" s="26"/>
      <c r="O53" s="26"/>
      <c r="P53" s="53"/>
      <c r="Q53" s="26"/>
      <c r="R53" s="23"/>
    </row>
    <row r="54" spans="2:18">
      <c r="B54" s="22"/>
      <c r="C54" s="26"/>
      <c r="D54" s="52"/>
      <c r="E54" s="26"/>
      <c r="F54" s="26"/>
      <c r="G54" s="26"/>
      <c r="H54" s="53"/>
      <c r="I54" s="26"/>
      <c r="J54" s="52"/>
      <c r="K54" s="26"/>
      <c r="L54" s="26"/>
      <c r="M54" s="26"/>
      <c r="N54" s="26"/>
      <c r="O54" s="26"/>
      <c r="P54" s="53"/>
      <c r="Q54" s="26"/>
      <c r="R54" s="23"/>
    </row>
    <row r="55" spans="2:18">
      <c r="B55" s="22"/>
      <c r="C55" s="26"/>
      <c r="D55" s="52"/>
      <c r="E55" s="26"/>
      <c r="F55" s="26"/>
      <c r="G55" s="26"/>
      <c r="H55" s="53"/>
      <c r="I55" s="26"/>
      <c r="J55" s="52"/>
      <c r="K55" s="26"/>
      <c r="L55" s="26"/>
      <c r="M55" s="26"/>
      <c r="N55" s="26"/>
      <c r="O55" s="26"/>
      <c r="P55" s="53"/>
      <c r="Q55" s="26"/>
      <c r="R55" s="23"/>
    </row>
    <row r="56" spans="2:18">
      <c r="B56" s="22"/>
      <c r="C56" s="26"/>
      <c r="D56" s="52"/>
      <c r="E56" s="26"/>
      <c r="F56" s="26"/>
      <c r="G56" s="26"/>
      <c r="H56" s="53"/>
      <c r="I56" s="26"/>
      <c r="J56" s="52"/>
      <c r="K56" s="26"/>
      <c r="L56" s="26"/>
      <c r="M56" s="26"/>
      <c r="N56" s="26"/>
      <c r="O56" s="26"/>
      <c r="P56" s="53"/>
      <c r="Q56" s="26"/>
      <c r="R56" s="23"/>
    </row>
    <row r="57" spans="2:18">
      <c r="B57" s="22"/>
      <c r="C57" s="26"/>
      <c r="D57" s="52"/>
      <c r="E57" s="26"/>
      <c r="F57" s="26"/>
      <c r="G57" s="26"/>
      <c r="H57" s="53"/>
      <c r="I57" s="26"/>
      <c r="J57" s="52"/>
      <c r="K57" s="26"/>
      <c r="L57" s="26"/>
      <c r="M57" s="26"/>
      <c r="N57" s="26"/>
      <c r="O57" s="26"/>
      <c r="P57" s="53"/>
      <c r="Q57" s="26"/>
      <c r="R57" s="23"/>
    </row>
    <row r="58" spans="2:18">
      <c r="B58" s="22"/>
      <c r="C58" s="26"/>
      <c r="D58" s="52"/>
      <c r="E58" s="26"/>
      <c r="F58" s="26"/>
      <c r="G58" s="26"/>
      <c r="H58" s="53"/>
      <c r="I58" s="26"/>
      <c r="J58" s="52"/>
      <c r="K58" s="26"/>
      <c r="L58" s="26"/>
      <c r="M58" s="26"/>
      <c r="N58" s="26"/>
      <c r="O58" s="26"/>
      <c r="P58" s="53"/>
      <c r="Q58" s="26"/>
      <c r="R58" s="23"/>
    </row>
    <row r="59" spans="2:18" s="1" customFormat="1" ht="14.4">
      <c r="B59" s="34"/>
      <c r="C59" s="35"/>
      <c r="D59" s="54" t="s">
        <v>51</v>
      </c>
      <c r="E59" s="55"/>
      <c r="F59" s="55"/>
      <c r="G59" s="56" t="s">
        <v>52</v>
      </c>
      <c r="H59" s="57"/>
      <c r="I59" s="35"/>
      <c r="J59" s="54" t="s">
        <v>51</v>
      </c>
      <c r="K59" s="55"/>
      <c r="L59" s="55"/>
      <c r="M59" s="55"/>
      <c r="N59" s="56" t="s">
        <v>52</v>
      </c>
      <c r="O59" s="55"/>
      <c r="P59" s="57"/>
      <c r="Q59" s="35"/>
      <c r="R59" s="36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4.4">
      <c r="B61" s="34"/>
      <c r="C61" s="35"/>
      <c r="D61" s="49" t="s">
        <v>53</v>
      </c>
      <c r="E61" s="50"/>
      <c r="F61" s="50"/>
      <c r="G61" s="50"/>
      <c r="H61" s="51"/>
      <c r="I61" s="35"/>
      <c r="J61" s="49" t="s">
        <v>54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2"/>
      <c r="C62" s="26"/>
      <c r="D62" s="52"/>
      <c r="E62" s="26"/>
      <c r="F62" s="26"/>
      <c r="G62" s="26"/>
      <c r="H62" s="53"/>
      <c r="I62" s="26"/>
      <c r="J62" s="52"/>
      <c r="K62" s="26"/>
      <c r="L62" s="26"/>
      <c r="M62" s="26"/>
      <c r="N62" s="26"/>
      <c r="O62" s="26"/>
      <c r="P62" s="53"/>
      <c r="Q62" s="26"/>
      <c r="R62" s="23"/>
    </row>
    <row r="63" spans="2:18">
      <c r="B63" s="22"/>
      <c r="C63" s="26"/>
      <c r="D63" s="52"/>
      <c r="E63" s="26"/>
      <c r="F63" s="26"/>
      <c r="G63" s="26"/>
      <c r="H63" s="53"/>
      <c r="I63" s="26"/>
      <c r="J63" s="52"/>
      <c r="K63" s="26"/>
      <c r="L63" s="26"/>
      <c r="M63" s="26"/>
      <c r="N63" s="26"/>
      <c r="O63" s="26"/>
      <c r="P63" s="53"/>
      <c r="Q63" s="26"/>
      <c r="R63" s="23"/>
    </row>
    <row r="64" spans="2:18">
      <c r="B64" s="22"/>
      <c r="C64" s="26"/>
      <c r="D64" s="52"/>
      <c r="E64" s="26"/>
      <c r="F64" s="26"/>
      <c r="G64" s="26"/>
      <c r="H64" s="53"/>
      <c r="I64" s="26"/>
      <c r="J64" s="52"/>
      <c r="K64" s="26"/>
      <c r="L64" s="26"/>
      <c r="M64" s="26"/>
      <c r="N64" s="26"/>
      <c r="O64" s="26"/>
      <c r="P64" s="53"/>
      <c r="Q64" s="26"/>
      <c r="R64" s="23"/>
    </row>
    <row r="65" spans="2:18">
      <c r="B65" s="22"/>
      <c r="C65" s="26"/>
      <c r="D65" s="52"/>
      <c r="E65" s="26"/>
      <c r="F65" s="26"/>
      <c r="G65" s="26"/>
      <c r="H65" s="53"/>
      <c r="I65" s="26"/>
      <c r="J65" s="52"/>
      <c r="K65" s="26"/>
      <c r="L65" s="26"/>
      <c r="M65" s="26"/>
      <c r="N65" s="26"/>
      <c r="O65" s="26"/>
      <c r="P65" s="53"/>
      <c r="Q65" s="26"/>
      <c r="R65" s="23"/>
    </row>
    <row r="66" spans="2:18">
      <c r="B66" s="22"/>
      <c r="C66" s="26"/>
      <c r="D66" s="52"/>
      <c r="E66" s="26"/>
      <c r="F66" s="26"/>
      <c r="G66" s="26"/>
      <c r="H66" s="53"/>
      <c r="I66" s="26"/>
      <c r="J66" s="52"/>
      <c r="K66" s="26"/>
      <c r="L66" s="26"/>
      <c r="M66" s="26"/>
      <c r="N66" s="26"/>
      <c r="O66" s="26"/>
      <c r="P66" s="53"/>
      <c r="Q66" s="26"/>
      <c r="R66" s="23"/>
    </row>
    <row r="67" spans="2:18">
      <c r="B67" s="22"/>
      <c r="C67" s="26"/>
      <c r="D67" s="52"/>
      <c r="E67" s="26"/>
      <c r="F67" s="26"/>
      <c r="G67" s="26"/>
      <c r="H67" s="53"/>
      <c r="I67" s="26"/>
      <c r="J67" s="52"/>
      <c r="K67" s="26"/>
      <c r="L67" s="26"/>
      <c r="M67" s="26"/>
      <c r="N67" s="26"/>
      <c r="O67" s="26"/>
      <c r="P67" s="53"/>
      <c r="Q67" s="26"/>
      <c r="R67" s="23"/>
    </row>
    <row r="68" spans="2:18">
      <c r="B68" s="22"/>
      <c r="C68" s="26"/>
      <c r="D68" s="52"/>
      <c r="E68" s="26"/>
      <c r="F68" s="26"/>
      <c r="G68" s="26"/>
      <c r="H68" s="53"/>
      <c r="I68" s="26"/>
      <c r="J68" s="52"/>
      <c r="K68" s="26"/>
      <c r="L68" s="26"/>
      <c r="M68" s="26"/>
      <c r="N68" s="26"/>
      <c r="O68" s="26"/>
      <c r="P68" s="53"/>
      <c r="Q68" s="26"/>
      <c r="R68" s="23"/>
    </row>
    <row r="69" spans="2:18">
      <c r="B69" s="22"/>
      <c r="C69" s="26"/>
      <c r="D69" s="52"/>
      <c r="E69" s="26"/>
      <c r="F69" s="26"/>
      <c r="G69" s="26"/>
      <c r="H69" s="53"/>
      <c r="I69" s="26"/>
      <c r="J69" s="52"/>
      <c r="K69" s="26"/>
      <c r="L69" s="26"/>
      <c r="M69" s="26"/>
      <c r="N69" s="26"/>
      <c r="O69" s="26"/>
      <c r="P69" s="53"/>
      <c r="Q69" s="26"/>
      <c r="R69" s="23"/>
    </row>
    <row r="70" spans="2:18" s="1" customFormat="1" ht="14.4">
      <c r="B70" s="34"/>
      <c r="C70" s="35"/>
      <c r="D70" s="54" t="s">
        <v>51</v>
      </c>
      <c r="E70" s="55"/>
      <c r="F70" s="55"/>
      <c r="G70" s="56" t="s">
        <v>52</v>
      </c>
      <c r="H70" s="57"/>
      <c r="I70" s="35"/>
      <c r="J70" s="54" t="s">
        <v>51</v>
      </c>
      <c r="K70" s="55"/>
      <c r="L70" s="55"/>
      <c r="M70" s="55"/>
      <c r="N70" s="56" t="s">
        <v>52</v>
      </c>
      <c r="O70" s="55"/>
      <c r="P70" s="57"/>
      <c r="Q70" s="35"/>
      <c r="R70" s="36"/>
    </row>
    <row r="71" spans="2:18" s="1" customFormat="1" ht="14.4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" customHeight="1">
      <c r="B76" s="34"/>
      <c r="C76" s="237" t="s">
        <v>144</v>
      </c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36"/>
    </row>
    <row r="77" spans="2:18" s="1" customFormat="1" ht="6.9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0" t="s">
        <v>18</v>
      </c>
      <c r="D78" s="35"/>
      <c r="E78" s="35"/>
      <c r="F78" s="286" t="str">
        <f>F6</f>
        <v>Novostavba materskej školy na parcele č.370/12, Púchov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5"/>
      <c r="R78" s="36"/>
    </row>
    <row r="79" spans="2:18" ht="30" customHeight="1">
      <c r="B79" s="22"/>
      <c r="C79" s="30" t="s">
        <v>139</v>
      </c>
      <c r="D79" s="26"/>
      <c r="E79" s="26"/>
      <c r="F79" s="286" t="s">
        <v>1363</v>
      </c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6"/>
      <c r="R79" s="23"/>
    </row>
    <row r="80" spans="2:18" s="1" customFormat="1" ht="36.9" customHeight="1">
      <c r="B80" s="34"/>
      <c r="C80" s="68" t="s">
        <v>141</v>
      </c>
      <c r="D80" s="35"/>
      <c r="E80" s="35"/>
      <c r="F80" s="257" t="str">
        <f>F8</f>
        <v>2 - Kanalizačná prípojka</v>
      </c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35"/>
      <c r="R80" s="36"/>
    </row>
    <row r="81" spans="2:47" s="1" customFormat="1" ht="6.9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6"/>
    </row>
    <row r="82" spans="2:47" s="1" customFormat="1" ht="18" customHeight="1">
      <c r="B82" s="34"/>
      <c r="C82" s="30" t="s">
        <v>22</v>
      </c>
      <c r="D82" s="35"/>
      <c r="E82" s="35"/>
      <c r="F82" s="28" t="str">
        <f>F10</f>
        <v xml:space="preserve"> </v>
      </c>
      <c r="G82" s="35"/>
      <c r="H82" s="35"/>
      <c r="I82" s="35"/>
      <c r="J82" s="35"/>
      <c r="K82" s="30" t="s">
        <v>24</v>
      </c>
      <c r="L82" s="35"/>
      <c r="M82" s="290">
        <f>IF(O10="","",O10)</f>
        <v>43097</v>
      </c>
      <c r="N82" s="290"/>
      <c r="O82" s="290"/>
      <c r="P82" s="290"/>
      <c r="Q82" s="35"/>
      <c r="R82" s="36"/>
    </row>
    <row r="83" spans="2:47" s="1" customFormat="1" ht="6.9" customHeight="1"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6"/>
    </row>
    <row r="84" spans="2:47" s="1" customFormat="1" ht="13.2">
      <c r="B84" s="34"/>
      <c r="C84" s="30" t="s">
        <v>25</v>
      </c>
      <c r="D84" s="35"/>
      <c r="E84" s="35"/>
      <c r="F84" s="28" t="str">
        <f>E13</f>
        <v>RKC Žilinská diecéza</v>
      </c>
      <c r="G84" s="35"/>
      <c r="H84" s="35"/>
      <c r="I84" s="35"/>
      <c r="J84" s="35"/>
      <c r="K84" s="30" t="s">
        <v>31</v>
      </c>
      <c r="L84" s="35"/>
      <c r="M84" s="241" t="str">
        <f>E19</f>
        <v>Ing. arch. Ľubomír Zaymus</v>
      </c>
      <c r="N84" s="241"/>
      <c r="O84" s="241"/>
      <c r="P84" s="241"/>
      <c r="Q84" s="241"/>
      <c r="R84" s="36"/>
    </row>
    <row r="85" spans="2:47" s="1" customFormat="1" ht="14.4" customHeight="1">
      <c r="B85" s="34"/>
      <c r="C85" s="30" t="s">
        <v>29</v>
      </c>
      <c r="D85" s="35"/>
      <c r="E85" s="35"/>
      <c r="F85" s="28" t="str">
        <f>IF(E16="","",E16)</f>
        <v>M - SILNICE SK s.r.o.</v>
      </c>
      <c r="G85" s="35"/>
      <c r="H85" s="35"/>
      <c r="I85" s="35"/>
      <c r="J85" s="35"/>
      <c r="K85" s="30" t="s">
        <v>34</v>
      </c>
      <c r="L85" s="35"/>
      <c r="M85" s="241" t="str">
        <f>E22</f>
        <v xml:space="preserve"> </v>
      </c>
      <c r="N85" s="241"/>
      <c r="O85" s="241"/>
      <c r="P85" s="241"/>
      <c r="Q85" s="241"/>
      <c r="R85" s="36"/>
    </row>
    <row r="86" spans="2:47" s="1" customFormat="1" ht="10.35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6"/>
    </row>
    <row r="87" spans="2:47" s="1" customFormat="1" ht="29.25" customHeight="1">
      <c r="B87" s="34"/>
      <c r="C87" s="297" t="s">
        <v>145</v>
      </c>
      <c r="D87" s="298"/>
      <c r="E87" s="298"/>
      <c r="F87" s="298"/>
      <c r="G87" s="298"/>
      <c r="H87" s="120"/>
      <c r="I87" s="120"/>
      <c r="J87" s="120"/>
      <c r="K87" s="120"/>
      <c r="L87" s="120"/>
      <c r="M87" s="120"/>
      <c r="N87" s="297" t="s">
        <v>146</v>
      </c>
      <c r="O87" s="298"/>
      <c r="P87" s="298"/>
      <c r="Q87" s="298"/>
      <c r="R87" s="36"/>
    </row>
    <row r="88" spans="2:47" s="1" customFormat="1" ht="10.35" customHeight="1"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6"/>
    </row>
    <row r="89" spans="2:47" s="1" customFormat="1" ht="29.25" customHeight="1">
      <c r="B89" s="34"/>
      <c r="C89" s="128" t="s">
        <v>147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285">
        <f>N124</f>
        <v>11368.73</v>
      </c>
      <c r="O89" s="324"/>
      <c r="P89" s="324"/>
      <c r="Q89" s="324"/>
      <c r="R89" s="36"/>
      <c r="AU89" s="18" t="s">
        <v>148</v>
      </c>
    </row>
    <row r="90" spans="2:47" s="7" customFormat="1" ht="24.9" customHeight="1">
      <c r="B90" s="129"/>
      <c r="C90" s="130"/>
      <c r="D90" s="131" t="s">
        <v>149</v>
      </c>
      <c r="E90" s="130"/>
      <c r="F90" s="130"/>
      <c r="G90" s="130"/>
      <c r="H90" s="130"/>
      <c r="I90" s="130"/>
      <c r="J90" s="130"/>
      <c r="K90" s="130"/>
      <c r="L90" s="130"/>
      <c r="M90" s="130"/>
      <c r="N90" s="300">
        <f>N125</f>
        <v>11368.73</v>
      </c>
      <c r="O90" s="301"/>
      <c r="P90" s="301"/>
      <c r="Q90" s="301"/>
      <c r="R90" s="132"/>
    </row>
    <row r="91" spans="2:47" s="8" customFormat="1" ht="20.100000000000001" customHeight="1">
      <c r="B91" s="133"/>
      <c r="C91" s="98"/>
      <c r="D91" s="109" t="s">
        <v>150</v>
      </c>
      <c r="E91" s="98"/>
      <c r="F91" s="98"/>
      <c r="G91" s="98"/>
      <c r="H91" s="98"/>
      <c r="I91" s="98"/>
      <c r="J91" s="98"/>
      <c r="K91" s="98"/>
      <c r="L91" s="98"/>
      <c r="M91" s="98"/>
      <c r="N91" s="272">
        <f>N126</f>
        <v>4494.5200000000004</v>
      </c>
      <c r="O91" s="273"/>
      <c r="P91" s="273"/>
      <c r="Q91" s="273"/>
      <c r="R91" s="134"/>
    </row>
    <row r="92" spans="2:47" s="8" customFormat="1" ht="20.100000000000001" customHeight="1">
      <c r="B92" s="133"/>
      <c r="C92" s="98"/>
      <c r="D92" s="109" t="s">
        <v>152</v>
      </c>
      <c r="E92" s="98"/>
      <c r="F92" s="98"/>
      <c r="G92" s="98"/>
      <c r="H92" s="98"/>
      <c r="I92" s="98"/>
      <c r="J92" s="98"/>
      <c r="K92" s="98"/>
      <c r="L92" s="98"/>
      <c r="M92" s="98"/>
      <c r="N92" s="272">
        <f>N143</f>
        <v>240</v>
      </c>
      <c r="O92" s="273"/>
      <c r="P92" s="273"/>
      <c r="Q92" s="273"/>
      <c r="R92" s="134"/>
    </row>
    <row r="93" spans="2:47" s="8" customFormat="1" ht="20.100000000000001" customHeight="1">
      <c r="B93" s="133"/>
      <c r="C93" s="98"/>
      <c r="D93" s="109" t="s">
        <v>1365</v>
      </c>
      <c r="E93" s="98"/>
      <c r="F93" s="98"/>
      <c r="G93" s="98"/>
      <c r="H93" s="98"/>
      <c r="I93" s="98"/>
      <c r="J93" s="98"/>
      <c r="K93" s="98"/>
      <c r="L93" s="98"/>
      <c r="M93" s="98"/>
      <c r="N93" s="272">
        <f>N145</f>
        <v>2950.2</v>
      </c>
      <c r="O93" s="273"/>
      <c r="P93" s="273"/>
      <c r="Q93" s="273"/>
      <c r="R93" s="134"/>
    </row>
    <row r="94" spans="2:47" s="8" customFormat="1" ht="20.100000000000001" customHeight="1">
      <c r="B94" s="133"/>
      <c r="C94" s="98"/>
      <c r="D94" s="109" t="s">
        <v>1366</v>
      </c>
      <c r="E94" s="98"/>
      <c r="F94" s="98"/>
      <c r="G94" s="98"/>
      <c r="H94" s="98"/>
      <c r="I94" s="98"/>
      <c r="J94" s="98"/>
      <c r="K94" s="98"/>
      <c r="L94" s="98"/>
      <c r="M94" s="98"/>
      <c r="N94" s="272">
        <f>N152</f>
        <v>2866.93</v>
      </c>
      <c r="O94" s="273"/>
      <c r="P94" s="273"/>
      <c r="Q94" s="273"/>
      <c r="R94" s="134"/>
    </row>
    <row r="95" spans="2:47" s="8" customFormat="1" ht="20.100000000000001" customHeight="1">
      <c r="B95" s="133"/>
      <c r="C95" s="98"/>
      <c r="D95" s="109" t="s">
        <v>153</v>
      </c>
      <c r="E95" s="98"/>
      <c r="F95" s="98"/>
      <c r="G95" s="98"/>
      <c r="H95" s="98"/>
      <c r="I95" s="98"/>
      <c r="J95" s="98"/>
      <c r="K95" s="98"/>
      <c r="L95" s="98"/>
      <c r="M95" s="98"/>
      <c r="N95" s="272">
        <f>N163</f>
        <v>800</v>
      </c>
      <c r="O95" s="273"/>
      <c r="P95" s="273"/>
      <c r="Q95" s="273"/>
      <c r="R95" s="134"/>
    </row>
    <row r="96" spans="2:47" s="8" customFormat="1" ht="20.100000000000001" customHeight="1">
      <c r="B96" s="133"/>
      <c r="C96" s="98"/>
      <c r="D96" s="109" t="s">
        <v>154</v>
      </c>
      <c r="E96" s="98"/>
      <c r="F96" s="98"/>
      <c r="G96" s="98"/>
      <c r="H96" s="98"/>
      <c r="I96" s="98"/>
      <c r="J96" s="98"/>
      <c r="K96" s="98"/>
      <c r="L96" s="98"/>
      <c r="M96" s="98"/>
      <c r="N96" s="272">
        <f>N165</f>
        <v>17.079999999999998</v>
      </c>
      <c r="O96" s="273"/>
      <c r="P96" s="273"/>
      <c r="Q96" s="273"/>
      <c r="R96" s="134"/>
    </row>
    <row r="97" spans="2:65" s="1" customFormat="1" ht="21.75" customHeight="1"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6"/>
    </row>
    <row r="98" spans="2:65" s="1" customFormat="1" ht="29.25" customHeight="1">
      <c r="B98" s="34"/>
      <c r="C98" s="128" t="s">
        <v>158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24">
        <f>ROUND(N99+N100+N101+N102+N103+N104,2)</f>
        <v>0</v>
      </c>
      <c r="O98" s="302"/>
      <c r="P98" s="302"/>
      <c r="Q98" s="302"/>
      <c r="R98" s="36"/>
      <c r="T98" s="135"/>
      <c r="U98" s="136" t="s">
        <v>39</v>
      </c>
    </row>
    <row r="99" spans="2:65" s="1" customFormat="1" ht="18" customHeight="1">
      <c r="B99" s="137"/>
      <c r="C99" s="138"/>
      <c r="D99" s="281" t="s">
        <v>159</v>
      </c>
      <c r="E99" s="303"/>
      <c r="F99" s="303"/>
      <c r="G99" s="303"/>
      <c r="H99" s="303"/>
      <c r="I99" s="138"/>
      <c r="J99" s="138"/>
      <c r="K99" s="138"/>
      <c r="L99" s="138"/>
      <c r="M99" s="138"/>
      <c r="N99" s="283">
        <f>ROUND(N89*T99,2)</f>
        <v>0</v>
      </c>
      <c r="O99" s="304"/>
      <c r="P99" s="304"/>
      <c r="Q99" s="304"/>
      <c r="R99" s="140"/>
      <c r="S99" s="138"/>
      <c r="T99" s="141"/>
      <c r="U99" s="142" t="s">
        <v>42</v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4" t="s">
        <v>160</v>
      </c>
      <c r="AZ99" s="143"/>
      <c r="BA99" s="143"/>
      <c r="BB99" s="143"/>
      <c r="BC99" s="143"/>
      <c r="BD99" s="143"/>
      <c r="BE99" s="145">
        <f t="shared" ref="BE99:BE104" si="0">IF(U99="základná",N99,0)</f>
        <v>0</v>
      </c>
      <c r="BF99" s="145">
        <f t="shared" ref="BF99:BF104" si="1">IF(U99="znížená",N99,0)</f>
        <v>0</v>
      </c>
      <c r="BG99" s="145">
        <f t="shared" ref="BG99:BG104" si="2">IF(U99="zákl. prenesená",N99,0)</f>
        <v>0</v>
      </c>
      <c r="BH99" s="145">
        <f t="shared" ref="BH99:BH104" si="3">IF(U99="zníž. prenesená",N99,0)</f>
        <v>0</v>
      </c>
      <c r="BI99" s="145">
        <f t="shared" ref="BI99:BI104" si="4">IF(U99="nulová",N99,0)</f>
        <v>0</v>
      </c>
      <c r="BJ99" s="144" t="s">
        <v>86</v>
      </c>
      <c r="BK99" s="143"/>
      <c r="BL99" s="143"/>
      <c r="BM99" s="143"/>
    </row>
    <row r="100" spans="2:65" s="1" customFormat="1" ht="18" customHeight="1">
      <c r="B100" s="137"/>
      <c r="C100" s="138"/>
      <c r="D100" s="281" t="s">
        <v>627</v>
      </c>
      <c r="E100" s="303"/>
      <c r="F100" s="303"/>
      <c r="G100" s="303"/>
      <c r="H100" s="303"/>
      <c r="I100" s="138"/>
      <c r="J100" s="138"/>
      <c r="K100" s="138"/>
      <c r="L100" s="138"/>
      <c r="M100" s="138"/>
      <c r="N100" s="283">
        <f>ROUND(N89*T100,2)</f>
        <v>0</v>
      </c>
      <c r="O100" s="304"/>
      <c r="P100" s="304"/>
      <c r="Q100" s="304"/>
      <c r="R100" s="140"/>
      <c r="S100" s="138"/>
      <c r="T100" s="141"/>
      <c r="U100" s="142" t="s">
        <v>42</v>
      </c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4" t="s">
        <v>160</v>
      </c>
      <c r="AZ100" s="143"/>
      <c r="BA100" s="143"/>
      <c r="BB100" s="143"/>
      <c r="BC100" s="143"/>
      <c r="BD100" s="143"/>
      <c r="BE100" s="145">
        <f t="shared" si="0"/>
        <v>0</v>
      </c>
      <c r="BF100" s="145">
        <f t="shared" si="1"/>
        <v>0</v>
      </c>
      <c r="BG100" s="145">
        <f t="shared" si="2"/>
        <v>0</v>
      </c>
      <c r="BH100" s="145">
        <f t="shared" si="3"/>
        <v>0</v>
      </c>
      <c r="BI100" s="145">
        <f t="shared" si="4"/>
        <v>0</v>
      </c>
      <c r="BJ100" s="144" t="s">
        <v>86</v>
      </c>
      <c r="BK100" s="143"/>
      <c r="BL100" s="143"/>
      <c r="BM100" s="143"/>
    </row>
    <row r="101" spans="2:65" s="1" customFormat="1" ht="18" customHeight="1">
      <c r="B101" s="137"/>
      <c r="C101" s="138"/>
      <c r="D101" s="281" t="s">
        <v>162</v>
      </c>
      <c r="E101" s="303"/>
      <c r="F101" s="303"/>
      <c r="G101" s="303"/>
      <c r="H101" s="303"/>
      <c r="I101" s="138"/>
      <c r="J101" s="138"/>
      <c r="K101" s="138"/>
      <c r="L101" s="138"/>
      <c r="M101" s="138"/>
      <c r="N101" s="283">
        <f>ROUND(N89*T101,2)</f>
        <v>0</v>
      </c>
      <c r="O101" s="304"/>
      <c r="P101" s="304"/>
      <c r="Q101" s="304"/>
      <c r="R101" s="140"/>
      <c r="S101" s="138"/>
      <c r="T101" s="141"/>
      <c r="U101" s="142" t="s">
        <v>42</v>
      </c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4" t="s">
        <v>160</v>
      </c>
      <c r="AZ101" s="143"/>
      <c r="BA101" s="143"/>
      <c r="BB101" s="143"/>
      <c r="BC101" s="143"/>
      <c r="BD101" s="143"/>
      <c r="BE101" s="145">
        <f t="shared" si="0"/>
        <v>0</v>
      </c>
      <c r="BF101" s="145">
        <f t="shared" si="1"/>
        <v>0</v>
      </c>
      <c r="BG101" s="145">
        <f t="shared" si="2"/>
        <v>0</v>
      </c>
      <c r="BH101" s="145">
        <f t="shared" si="3"/>
        <v>0</v>
      </c>
      <c r="BI101" s="145">
        <f t="shared" si="4"/>
        <v>0</v>
      </c>
      <c r="BJ101" s="144" t="s">
        <v>86</v>
      </c>
      <c r="BK101" s="143"/>
      <c r="BL101" s="143"/>
      <c r="BM101" s="143"/>
    </row>
    <row r="102" spans="2:65" s="1" customFormat="1" ht="18" customHeight="1">
      <c r="B102" s="137"/>
      <c r="C102" s="138"/>
      <c r="D102" s="281" t="s">
        <v>163</v>
      </c>
      <c r="E102" s="303"/>
      <c r="F102" s="303"/>
      <c r="G102" s="303"/>
      <c r="H102" s="303"/>
      <c r="I102" s="138"/>
      <c r="J102" s="138"/>
      <c r="K102" s="138"/>
      <c r="L102" s="138"/>
      <c r="M102" s="138"/>
      <c r="N102" s="283">
        <f>ROUND(N89*T102,2)</f>
        <v>0</v>
      </c>
      <c r="O102" s="304"/>
      <c r="P102" s="304"/>
      <c r="Q102" s="304"/>
      <c r="R102" s="140"/>
      <c r="S102" s="138"/>
      <c r="T102" s="141"/>
      <c r="U102" s="142" t="s">
        <v>42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4" t="s">
        <v>160</v>
      </c>
      <c r="AZ102" s="143"/>
      <c r="BA102" s="143"/>
      <c r="BB102" s="143"/>
      <c r="BC102" s="143"/>
      <c r="BD102" s="143"/>
      <c r="BE102" s="145">
        <f t="shared" si="0"/>
        <v>0</v>
      </c>
      <c r="BF102" s="145">
        <f t="shared" si="1"/>
        <v>0</v>
      </c>
      <c r="BG102" s="145">
        <f t="shared" si="2"/>
        <v>0</v>
      </c>
      <c r="BH102" s="145">
        <f t="shared" si="3"/>
        <v>0</v>
      </c>
      <c r="BI102" s="145">
        <f t="shared" si="4"/>
        <v>0</v>
      </c>
      <c r="BJ102" s="144" t="s">
        <v>86</v>
      </c>
      <c r="BK102" s="143"/>
      <c r="BL102" s="143"/>
      <c r="BM102" s="143"/>
    </row>
    <row r="103" spans="2:65" s="1" customFormat="1" ht="18" customHeight="1">
      <c r="B103" s="137"/>
      <c r="C103" s="138"/>
      <c r="D103" s="281" t="s">
        <v>628</v>
      </c>
      <c r="E103" s="303"/>
      <c r="F103" s="303"/>
      <c r="G103" s="303"/>
      <c r="H103" s="303"/>
      <c r="I103" s="138"/>
      <c r="J103" s="138"/>
      <c r="K103" s="138"/>
      <c r="L103" s="138"/>
      <c r="M103" s="138"/>
      <c r="N103" s="283">
        <f>ROUND(N89*T103,2)</f>
        <v>0</v>
      </c>
      <c r="O103" s="304"/>
      <c r="P103" s="304"/>
      <c r="Q103" s="304"/>
      <c r="R103" s="140"/>
      <c r="S103" s="138"/>
      <c r="T103" s="141"/>
      <c r="U103" s="142" t="s">
        <v>42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4" t="s">
        <v>160</v>
      </c>
      <c r="AZ103" s="143"/>
      <c r="BA103" s="143"/>
      <c r="BB103" s="143"/>
      <c r="BC103" s="143"/>
      <c r="BD103" s="143"/>
      <c r="BE103" s="145">
        <f t="shared" si="0"/>
        <v>0</v>
      </c>
      <c r="BF103" s="145">
        <f t="shared" si="1"/>
        <v>0</v>
      </c>
      <c r="BG103" s="145">
        <f t="shared" si="2"/>
        <v>0</v>
      </c>
      <c r="BH103" s="145">
        <f t="shared" si="3"/>
        <v>0</v>
      </c>
      <c r="BI103" s="145">
        <f t="shared" si="4"/>
        <v>0</v>
      </c>
      <c r="BJ103" s="144" t="s">
        <v>86</v>
      </c>
      <c r="BK103" s="143"/>
      <c r="BL103" s="143"/>
      <c r="BM103" s="143"/>
    </row>
    <row r="104" spans="2:65" s="1" customFormat="1" ht="18" customHeight="1">
      <c r="B104" s="137"/>
      <c r="C104" s="138"/>
      <c r="D104" s="139" t="s">
        <v>165</v>
      </c>
      <c r="E104" s="138"/>
      <c r="F104" s="138"/>
      <c r="G104" s="138"/>
      <c r="H104" s="138"/>
      <c r="I104" s="138"/>
      <c r="J104" s="138"/>
      <c r="K104" s="138"/>
      <c r="L104" s="138"/>
      <c r="M104" s="138"/>
      <c r="N104" s="283">
        <f>ROUND(N89*T104,2)</f>
        <v>0</v>
      </c>
      <c r="O104" s="304"/>
      <c r="P104" s="304"/>
      <c r="Q104" s="304"/>
      <c r="R104" s="140"/>
      <c r="S104" s="138"/>
      <c r="T104" s="146"/>
      <c r="U104" s="147" t="s">
        <v>42</v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4" t="s">
        <v>166</v>
      </c>
      <c r="AZ104" s="143"/>
      <c r="BA104" s="143"/>
      <c r="BB104" s="143"/>
      <c r="BC104" s="143"/>
      <c r="BD104" s="143"/>
      <c r="BE104" s="145">
        <f t="shared" si="0"/>
        <v>0</v>
      </c>
      <c r="BF104" s="145">
        <f t="shared" si="1"/>
        <v>0</v>
      </c>
      <c r="BG104" s="145">
        <f t="shared" si="2"/>
        <v>0</v>
      </c>
      <c r="BH104" s="145">
        <f t="shared" si="3"/>
        <v>0</v>
      </c>
      <c r="BI104" s="145">
        <f t="shared" si="4"/>
        <v>0</v>
      </c>
      <c r="BJ104" s="144" t="s">
        <v>86</v>
      </c>
      <c r="BK104" s="143"/>
      <c r="BL104" s="143"/>
      <c r="BM104" s="143"/>
    </row>
    <row r="105" spans="2:65" s="1" customFormat="1"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6"/>
    </row>
    <row r="106" spans="2:65" s="1" customFormat="1" ht="29.25" customHeight="1">
      <c r="B106" s="34"/>
      <c r="C106" s="119" t="s">
        <v>132</v>
      </c>
      <c r="D106" s="120"/>
      <c r="E106" s="120"/>
      <c r="F106" s="120"/>
      <c r="G106" s="120"/>
      <c r="H106" s="120"/>
      <c r="I106" s="120"/>
      <c r="J106" s="120"/>
      <c r="K106" s="120"/>
      <c r="L106" s="278">
        <f>ROUND(SUM(N89+N98),2)</f>
        <v>11368.73</v>
      </c>
      <c r="M106" s="278"/>
      <c r="N106" s="278"/>
      <c r="O106" s="278"/>
      <c r="P106" s="278"/>
      <c r="Q106" s="278"/>
      <c r="R106" s="36"/>
    </row>
    <row r="107" spans="2:65" s="1" customFormat="1" ht="6.9" customHeight="1"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60"/>
    </row>
    <row r="111" spans="2:65" s="1" customFormat="1" ht="6.9" customHeight="1"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3"/>
    </row>
    <row r="112" spans="2:65" s="1" customFormat="1" ht="36.9" customHeight="1">
      <c r="B112" s="34"/>
      <c r="C112" s="237" t="s">
        <v>167</v>
      </c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36"/>
    </row>
    <row r="113" spans="2:65" s="1" customFormat="1" ht="6.9" customHeight="1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1" customFormat="1" ht="30" customHeight="1">
      <c r="B114" s="34"/>
      <c r="C114" s="30" t="s">
        <v>18</v>
      </c>
      <c r="D114" s="35"/>
      <c r="E114" s="35"/>
      <c r="F114" s="286" t="str">
        <f>F6</f>
        <v>Novostavba materskej školy na parcele č.370/12, Púchov</v>
      </c>
      <c r="G114" s="287"/>
      <c r="H114" s="287"/>
      <c r="I114" s="287"/>
      <c r="J114" s="287"/>
      <c r="K114" s="287"/>
      <c r="L114" s="287"/>
      <c r="M114" s="287"/>
      <c r="N114" s="287"/>
      <c r="O114" s="287"/>
      <c r="P114" s="287"/>
      <c r="Q114" s="35"/>
      <c r="R114" s="36"/>
    </row>
    <row r="115" spans="2:65" ht="30" customHeight="1">
      <c r="B115" s="22"/>
      <c r="C115" s="30" t="s">
        <v>139</v>
      </c>
      <c r="D115" s="26"/>
      <c r="E115" s="26"/>
      <c r="F115" s="286" t="s">
        <v>1363</v>
      </c>
      <c r="G115" s="242"/>
      <c r="H115" s="242"/>
      <c r="I115" s="242"/>
      <c r="J115" s="242"/>
      <c r="K115" s="242"/>
      <c r="L115" s="242"/>
      <c r="M115" s="242"/>
      <c r="N115" s="242"/>
      <c r="O115" s="242"/>
      <c r="P115" s="242"/>
      <c r="Q115" s="26"/>
      <c r="R115" s="23"/>
    </row>
    <row r="116" spans="2:65" s="1" customFormat="1" ht="36.9" customHeight="1">
      <c r="B116" s="34"/>
      <c r="C116" s="68" t="s">
        <v>141</v>
      </c>
      <c r="D116" s="35"/>
      <c r="E116" s="35"/>
      <c r="F116" s="257" t="str">
        <f>F8</f>
        <v>2 - Kanalizačná prípojka</v>
      </c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35"/>
      <c r="R116" s="36"/>
    </row>
    <row r="117" spans="2:65" s="1" customFormat="1" ht="6.9" customHeight="1"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</row>
    <row r="118" spans="2:65" s="1" customFormat="1" ht="18" customHeight="1">
      <c r="B118" s="34"/>
      <c r="C118" s="30" t="s">
        <v>22</v>
      </c>
      <c r="D118" s="35"/>
      <c r="E118" s="35"/>
      <c r="F118" s="28" t="str">
        <f>F10</f>
        <v xml:space="preserve"> </v>
      </c>
      <c r="G118" s="35"/>
      <c r="H118" s="35"/>
      <c r="I118" s="35"/>
      <c r="J118" s="35"/>
      <c r="K118" s="30" t="s">
        <v>24</v>
      </c>
      <c r="L118" s="35"/>
      <c r="M118" s="290">
        <f>IF(O10="","",O10)</f>
        <v>43097</v>
      </c>
      <c r="N118" s="290"/>
      <c r="O118" s="290"/>
      <c r="P118" s="290"/>
      <c r="Q118" s="35"/>
      <c r="R118" s="36"/>
    </row>
    <row r="119" spans="2:65" s="1" customFormat="1" ht="6.9" customHeight="1"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6"/>
    </row>
    <row r="120" spans="2:65" s="1" customFormat="1" ht="13.2">
      <c r="B120" s="34"/>
      <c r="C120" s="30" t="s">
        <v>25</v>
      </c>
      <c r="D120" s="35"/>
      <c r="E120" s="35"/>
      <c r="F120" s="28" t="str">
        <f>E13</f>
        <v>RKC Žilinská diecéza</v>
      </c>
      <c r="G120" s="35"/>
      <c r="H120" s="35"/>
      <c r="I120" s="35"/>
      <c r="J120" s="35"/>
      <c r="K120" s="30" t="s">
        <v>31</v>
      </c>
      <c r="L120" s="35"/>
      <c r="M120" s="241" t="str">
        <f>E19</f>
        <v>Ing. arch. Ľubomír Zaymus</v>
      </c>
      <c r="N120" s="241"/>
      <c r="O120" s="241"/>
      <c r="P120" s="241"/>
      <c r="Q120" s="241"/>
      <c r="R120" s="36"/>
    </row>
    <row r="121" spans="2:65" s="1" customFormat="1" ht="14.4" customHeight="1">
      <c r="B121" s="34"/>
      <c r="C121" s="30" t="s">
        <v>29</v>
      </c>
      <c r="D121" s="35"/>
      <c r="E121" s="35"/>
      <c r="F121" s="28" t="str">
        <f>IF(E16="","",E16)</f>
        <v>M - SILNICE SK s.r.o.</v>
      </c>
      <c r="G121" s="35"/>
      <c r="H121" s="35"/>
      <c r="I121" s="35"/>
      <c r="J121" s="35"/>
      <c r="K121" s="30" t="s">
        <v>34</v>
      </c>
      <c r="L121" s="35"/>
      <c r="M121" s="241" t="str">
        <f>E22</f>
        <v xml:space="preserve"> </v>
      </c>
      <c r="N121" s="241"/>
      <c r="O121" s="241"/>
      <c r="P121" s="241"/>
      <c r="Q121" s="241"/>
      <c r="R121" s="36"/>
    </row>
    <row r="122" spans="2:65" s="1" customFormat="1" ht="10.35" customHeight="1"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6"/>
    </row>
    <row r="123" spans="2:65" s="9" customFormat="1" ht="29.25" customHeight="1">
      <c r="B123" s="148"/>
      <c r="C123" s="149" t="s">
        <v>168</v>
      </c>
      <c r="D123" s="150" t="s">
        <v>169</v>
      </c>
      <c r="E123" s="150" t="s">
        <v>57</v>
      </c>
      <c r="F123" s="305" t="s">
        <v>170</v>
      </c>
      <c r="G123" s="305"/>
      <c r="H123" s="305"/>
      <c r="I123" s="305"/>
      <c r="J123" s="150" t="s">
        <v>171</v>
      </c>
      <c r="K123" s="150" t="s">
        <v>172</v>
      </c>
      <c r="L123" s="306" t="s">
        <v>173</v>
      </c>
      <c r="M123" s="306"/>
      <c r="N123" s="305" t="s">
        <v>146</v>
      </c>
      <c r="O123" s="305"/>
      <c r="P123" s="305"/>
      <c r="Q123" s="307"/>
      <c r="R123" s="151"/>
      <c r="T123" s="75" t="s">
        <v>174</v>
      </c>
      <c r="U123" s="76" t="s">
        <v>39</v>
      </c>
      <c r="V123" s="76" t="s">
        <v>175</v>
      </c>
      <c r="W123" s="76" t="s">
        <v>176</v>
      </c>
      <c r="X123" s="76" t="s">
        <v>177</v>
      </c>
      <c r="Y123" s="76" t="s">
        <v>178</v>
      </c>
      <c r="Z123" s="76" t="s">
        <v>179</v>
      </c>
      <c r="AA123" s="77" t="s">
        <v>180</v>
      </c>
    </row>
    <row r="124" spans="2:65" s="1" customFormat="1" ht="29.25" customHeight="1">
      <c r="B124" s="34"/>
      <c r="C124" s="79" t="s">
        <v>143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21">
        <f>BK124</f>
        <v>11368.73</v>
      </c>
      <c r="O124" s="322"/>
      <c r="P124" s="322"/>
      <c r="Q124" s="322"/>
      <c r="R124" s="36"/>
      <c r="T124" s="78"/>
      <c r="U124" s="50"/>
      <c r="V124" s="50"/>
      <c r="W124" s="152">
        <f>W125+W167</f>
        <v>0</v>
      </c>
      <c r="X124" s="50"/>
      <c r="Y124" s="152">
        <f>Y125+Y167</f>
        <v>170.83782499999998</v>
      </c>
      <c r="Z124" s="50"/>
      <c r="AA124" s="153">
        <f>AA125+AA167</f>
        <v>36.42</v>
      </c>
      <c r="AT124" s="18" t="s">
        <v>74</v>
      </c>
      <c r="AU124" s="18" t="s">
        <v>148</v>
      </c>
      <c r="BK124" s="154">
        <f>BK125+BK167</f>
        <v>11368.73</v>
      </c>
    </row>
    <row r="125" spans="2:65" s="10" customFormat="1" ht="37.35" customHeight="1">
      <c r="B125" s="155"/>
      <c r="C125" s="156"/>
      <c r="D125" s="157" t="s">
        <v>149</v>
      </c>
      <c r="E125" s="157"/>
      <c r="F125" s="157"/>
      <c r="G125" s="157"/>
      <c r="H125" s="157"/>
      <c r="I125" s="157"/>
      <c r="J125" s="157"/>
      <c r="K125" s="157"/>
      <c r="L125" s="157"/>
      <c r="M125" s="157"/>
      <c r="N125" s="323">
        <f>BK125</f>
        <v>11368.73</v>
      </c>
      <c r="O125" s="300"/>
      <c r="P125" s="300"/>
      <c r="Q125" s="300"/>
      <c r="R125" s="158"/>
      <c r="T125" s="159"/>
      <c r="U125" s="156"/>
      <c r="V125" s="156"/>
      <c r="W125" s="160">
        <f>W126+W143+W145+W152+W163+W165</f>
        <v>0</v>
      </c>
      <c r="X125" s="156"/>
      <c r="Y125" s="160">
        <f>Y126+Y143+Y145+Y152+Y163+Y165</f>
        <v>170.83782499999998</v>
      </c>
      <c r="Z125" s="156"/>
      <c r="AA125" s="161">
        <f>AA126+AA143+AA145+AA152+AA163+AA165</f>
        <v>36.42</v>
      </c>
      <c r="AR125" s="162" t="s">
        <v>82</v>
      </c>
      <c r="AT125" s="163" t="s">
        <v>74</v>
      </c>
      <c r="AU125" s="163" t="s">
        <v>75</v>
      </c>
      <c r="AY125" s="162" t="s">
        <v>181</v>
      </c>
      <c r="BK125" s="164">
        <f>BK126+BK143+BK145+BK152+BK163+BK165</f>
        <v>11368.73</v>
      </c>
    </row>
    <row r="126" spans="2:65" s="10" customFormat="1" ht="20.100000000000001" customHeight="1">
      <c r="B126" s="155"/>
      <c r="C126" s="156"/>
      <c r="D126" s="165" t="s">
        <v>150</v>
      </c>
      <c r="E126" s="165"/>
      <c r="F126" s="165"/>
      <c r="G126" s="165"/>
      <c r="H126" s="165"/>
      <c r="I126" s="165"/>
      <c r="J126" s="165"/>
      <c r="K126" s="165"/>
      <c r="L126" s="165"/>
      <c r="M126" s="165"/>
      <c r="N126" s="318">
        <f>BK126</f>
        <v>4494.5200000000004</v>
      </c>
      <c r="O126" s="319"/>
      <c r="P126" s="319"/>
      <c r="Q126" s="319"/>
      <c r="R126" s="158"/>
      <c r="T126" s="159"/>
      <c r="U126" s="156"/>
      <c r="V126" s="156"/>
      <c r="W126" s="160">
        <f>SUM(W127:W142)</f>
        <v>0</v>
      </c>
      <c r="X126" s="156"/>
      <c r="Y126" s="160">
        <f>SUM(Y127:Y142)</f>
        <v>50.762599999999999</v>
      </c>
      <c r="Z126" s="156"/>
      <c r="AA126" s="161">
        <f>SUM(AA127:AA142)</f>
        <v>36.42</v>
      </c>
      <c r="AR126" s="162" t="s">
        <v>82</v>
      </c>
      <c r="AT126" s="163" t="s">
        <v>74</v>
      </c>
      <c r="AU126" s="163" t="s">
        <v>82</v>
      </c>
      <c r="AY126" s="162" t="s">
        <v>181</v>
      </c>
      <c r="BK126" s="164">
        <f>SUM(BK127:BK142)</f>
        <v>4494.5200000000004</v>
      </c>
    </row>
    <row r="127" spans="2:65" s="1" customFormat="1" ht="44.25" customHeight="1">
      <c r="B127" s="137"/>
      <c r="C127" s="166" t="s">
        <v>82</v>
      </c>
      <c r="D127" s="166" t="s">
        <v>182</v>
      </c>
      <c r="E127" s="167" t="s">
        <v>1367</v>
      </c>
      <c r="F127" s="308" t="s">
        <v>1368</v>
      </c>
      <c r="G127" s="308"/>
      <c r="H127" s="308"/>
      <c r="I127" s="308"/>
      <c r="J127" s="168" t="s">
        <v>193</v>
      </c>
      <c r="K127" s="169">
        <v>60</v>
      </c>
      <c r="L127" s="309">
        <v>3.3</v>
      </c>
      <c r="M127" s="309"/>
      <c r="N127" s="310">
        <f t="shared" ref="N127:N142" si="5">ROUND(L127*K127,2)</f>
        <v>198</v>
      </c>
      <c r="O127" s="310"/>
      <c r="P127" s="310"/>
      <c r="Q127" s="310"/>
      <c r="R127" s="140"/>
      <c r="T127" s="170" t="s">
        <v>5</v>
      </c>
      <c r="U127" s="43" t="s">
        <v>42</v>
      </c>
      <c r="V127" s="35"/>
      <c r="W127" s="171">
        <f t="shared" ref="W127:W142" si="6">V127*K127</f>
        <v>0</v>
      </c>
      <c r="X127" s="171">
        <v>0</v>
      </c>
      <c r="Y127" s="171">
        <f t="shared" ref="Y127:Y142" si="7">X127*K127</f>
        <v>0</v>
      </c>
      <c r="Z127" s="171">
        <v>0.24</v>
      </c>
      <c r="AA127" s="172">
        <f t="shared" ref="AA127:AA142" si="8">Z127*K127</f>
        <v>14.399999999999999</v>
      </c>
      <c r="AR127" s="18" t="s">
        <v>93</v>
      </c>
      <c r="AT127" s="18" t="s">
        <v>182</v>
      </c>
      <c r="AU127" s="18" t="s">
        <v>86</v>
      </c>
      <c r="AY127" s="18" t="s">
        <v>181</v>
      </c>
      <c r="BE127" s="113">
        <f t="shared" ref="BE127:BE142" si="9">IF(U127="základná",N127,0)</f>
        <v>0</v>
      </c>
      <c r="BF127" s="113">
        <f t="shared" ref="BF127:BF142" si="10">IF(U127="znížená",N127,0)</f>
        <v>198</v>
      </c>
      <c r="BG127" s="113">
        <f t="shared" ref="BG127:BG142" si="11">IF(U127="zákl. prenesená",N127,0)</f>
        <v>0</v>
      </c>
      <c r="BH127" s="113">
        <f t="shared" ref="BH127:BH142" si="12">IF(U127="zníž. prenesená",N127,0)</f>
        <v>0</v>
      </c>
      <c r="BI127" s="113">
        <f t="shared" ref="BI127:BI142" si="13">IF(U127="nulová",N127,0)</f>
        <v>0</v>
      </c>
      <c r="BJ127" s="18" t="s">
        <v>86</v>
      </c>
      <c r="BK127" s="113">
        <f t="shared" ref="BK127:BK142" si="14">ROUND(L127*K127,2)</f>
        <v>198</v>
      </c>
      <c r="BL127" s="18" t="s">
        <v>93</v>
      </c>
      <c r="BM127" s="18" t="s">
        <v>82</v>
      </c>
    </row>
    <row r="128" spans="2:65" s="1" customFormat="1" ht="44.25" customHeight="1">
      <c r="B128" s="137"/>
      <c r="C128" s="166" t="s">
        <v>86</v>
      </c>
      <c r="D128" s="166" t="s">
        <v>182</v>
      </c>
      <c r="E128" s="167" t="s">
        <v>1369</v>
      </c>
      <c r="F128" s="308" t="s">
        <v>1370</v>
      </c>
      <c r="G128" s="308"/>
      <c r="H128" s="308"/>
      <c r="I128" s="308"/>
      <c r="J128" s="168" t="s">
        <v>193</v>
      </c>
      <c r="K128" s="169">
        <v>60</v>
      </c>
      <c r="L128" s="309">
        <v>4</v>
      </c>
      <c r="M128" s="309"/>
      <c r="N128" s="310">
        <f t="shared" si="5"/>
        <v>240</v>
      </c>
      <c r="O128" s="310"/>
      <c r="P128" s="310"/>
      <c r="Q128" s="310"/>
      <c r="R128" s="140"/>
      <c r="T128" s="170" t="s">
        <v>5</v>
      </c>
      <c r="U128" s="43" t="s">
        <v>42</v>
      </c>
      <c r="V128" s="35"/>
      <c r="W128" s="171">
        <f t="shared" si="6"/>
        <v>0</v>
      </c>
      <c r="X128" s="171">
        <v>1.0000000000000001E-5</v>
      </c>
      <c r="Y128" s="171">
        <f t="shared" si="7"/>
        <v>6.0000000000000006E-4</v>
      </c>
      <c r="Z128" s="171">
        <v>0.127</v>
      </c>
      <c r="AA128" s="172">
        <f t="shared" si="8"/>
        <v>7.62</v>
      </c>
      <c r="AR128" s="18" t="s">
        <v>93</v>
      </c>
      <c r="AT128" s="18" t="s">
        <v>182</v>
      </c>
      <c r="AU128" s="18" t="s">
        <v>86</v>
      </c>
      <c r="AY128" s="18" t="s">
        <v>181</v>
      </c>
      <c r="BE128" s="113">
        <f t="shared" si="9"/>
        <v>0</v>
      </c>
      <c r="BF128" s="113">
        <f t="shared" si="10"/>
        <v>240</v>
      </c>
      <c r="BG128" s="113">
        <f t="shared" si="11"/>
        <v>0</v>
      </c>
      <c r="BH128" s="113">
        <f t="shared" si="12"/>
        <v>0</v>
      </c>
      <c r="BI128" s="113">
        <f t="shared" si="13"/>
        <v>0</v>
      </c>
      <c r="BJ128" s="18" t="s">
        <v>86</v>
      </c>
      <c r="BK128" s="113">
        <f t="shared" si="14"/>
        <v>240</v>
      </c>
      <c r="BL128" s="18" t="s">
        <v>93</v>
      </c>
      <c r="BM128" s="18" t="s">
        <v>86</v>
      </c>
    </row>
    <row r="129" spans="2:65" s="1" customFormat="1" ht="31.5" customHeight="1">
      <c r="B129" s="137"/>
      <c r="C129" s="166" t="s">
        <v>90</v>
      </c>
      <c r="D129" s="166" t="s">
        <v>182</v>
      </c>
      <c r="E129" s="167" t="s">
        <v>1371</v>
      </c>
      <c r="F129" s="308" t="s">
        <v>1372</v>
      </c>
      <c r="G129" s="308"/>
      <c r="H129" s="308"/>
      <c r="I129" s="308"/>
      <c r="J129" s="168" t="s">
        <v>193</v>
      </c>
      <c r="K129" s="169">
        <v>60</v>
      </c>
      <c r="L129" s="309">
        <v>3.3</v>
      </c>
      <c r="M129" s="309"/>
      <c r="N129" s="310">
        <f t="shared" si="5"/>
        <v>198</v>
      </c>
      <c r="O129" s="310"/>
      <c r="P129" s="310"/>
      <c r="Q129" s="310"/>
      <c r="R129" s="140"/>
      <c r="T129" s="170" t="s">
        <v>5</v>
      </c>
      <c r="U129" s="43" t="s">
        <v>42</v>
      </c>
      <c r="V129" s="35"/>
      <c r="W129" s="171">
        <f t="shared" si="6"/>
        <v>0</v>
      </c>
      <c r="X129" s="171">
        <v>0</v>
      </c>
      <c r="Y129" s="171">
        <f t="shared" si="7"/>
        <v>0</v>
      </c>
      <c r="Z129" s="171">
        <v>0.24</v>
      </c>
      <c r="AA129" s="172">
        <f t="shared" si="8"/>
        <v>14.399999999999999</v>
      </c>
      <c r="AR129" s="18" t="s">
        <v>93</v>
      </c>
      <c r="AT129" s="18" t="s">
        <v>182</v>
      </c>
      <c r="AU129" s="18" t="s">
        <v>86</v>
      </c>
      <c r="AY129" s="18" t="s">
        <v>181</v>
      </c>
      <c r="BE129" s="113">
        <f t="shared" si="9"/>
        <v>0</v>
      </c>
      <c r="BF129" s="113">
        <f t="shared" si="10"/>
        <v>198</v>
      </c>
      <c r="BG129" s="113">
        <f t="shared" si="11"/>
        <v>0</v>
      </c>
      <c r="BH129" s="113">
        <f t="shared" si="12"/>
        <v>0</v>
      </c>
      <c r="BI129" s="113">
        <f t="shared" si="13"/>
        <v>0</v>
      </c>
      <c r="BJ129" s="18" t="s">
        <v>86</v>
      </c>
      <c r="BK129" s="113">
        <f t="shared" si="14"/>
        <v>198</v>
      </c>
      <c r="BL129" s="18" t="s">
        <v>93</v>
      </c>
      <c r="BM129" s="18" t="s">
        <v>90</v>
      </c>
    </row>
    <row r="130" spans="2:65" s="1" customFormat="1" ht="22.5" customHeight="1">
      <c r="B130" s="137"/>
      <c r="C130" s="166" t="s">
        <v>93</v>
      </c>
      <c r="D130" s="166" t="s">
        <v>182</v>
      </c>
      <c r="E130" s="167" t="s">
        <v>1375</v>
      </c>
      <c r="F130" s="308" t="s">
        <v>1376</v>
      </c>
      <c r="G130" s="308"/>
      <c r="H130" s="308"/>
      <c r="I130" s="308"/>
      <c r="J130" s="168" t="s">
        <v>184</v>
      </c>
      <c r="K130" s="169">
        <v>80</v>
      </c>
      <c r="L130" s="309">
        <v>14.55</v>
      </c>
      <c r="M130" s="309"/>
      <c r="N130" s="310">
        <f t="shared" si="5"/>
        <v>1164</v>
      </c>
      <c r="O130" s="310"/>
      <c r="P130" s="310"/>
      <c r="Q130" s="310"/>
      <c r="R130" s="140"/>
      <c r="T130" s="170" t="s">
        <v>5</v>
      </c>
      <c r="U130" s="43" t="s">
        <v>42</v>
      </c>
      <c r="V130" s="35"/>
      <c r="W130" s="171">
        <f t="shared" si="6"/>
        <v>0</v>
      </c>
      <c r="X130" s="171">
        <v>0</v>
      </c>
      <c r="Y130" s="171">
        <f t="shared" si="7"/>
        <v>0</v>
      </c>
      <c r="Z130" s="171">
        <v>0</v>
      </c>
      <c r="AA130" s="172">
        <f t="shared" si="8"/>
        <v>0</v>
      </c>
      <c r="AR130" s="18" t="s">
        <v>93</v>
      </c>
      <c r="AT130" s="18" t="s">
        <v>182</v>
      </c>
      <c r="AU130" s="18" t="s">
        <v>86</v>
      </c>
      <c r="AY130" s="18" t="s">
        <v>181</v>
      </c>
      <c r="BE130" s="113">
        <f t="shared" si="9"/>
        <v>0</v>
      </c>
      <c r="BF130" s="113">
        <f t="shared" si="10"/>
        <v>1164</v>
      </c>
      <c r="BG130" s="113">
        <f t="shared" si="11"/>
        <v>0</v>
      </c>
      <c r="BH130" s="113">
        <f t="shared" si="12"/>
        <v>0</v>
      </c>
      <c r="BI130" s="113">
        <f t="shared" si="13"/>
        <v>0</v>
      </c>
      <c r="BJ130" s="18" t="s">
        <v>86</v>
      </c>
      <c r="BK130" s="113">
        <f t="shared" si="14"/>
        <v>1164</v>
      </c>
      <c r="BL130" s="18" t="s">
        <v>93</v>
      </c>
      <c r="BM130" s="18" t="s">
        <v>93</v>
      </c>
    </row>
    <row r="131" spans="2:65" s="1" customFormat="1" ht="44.25" customHeight="1">
      <c r="B131" s="137"/>
      <c r="C131" s="166" t="s">
        <v>96</v>
      </c>
      <c r="D131" s="166" t="s">
        <v>182</v>
      </c>
      <c r="E131" s="167" t="s">
        <v>1377</v>
      </c>
      <c r="F131" s="308" t="s">
        <v>1378</v>
      </c>
      <c r="G131" s="308"/>
      <c r="H131" s="308"/>
      <c r="I131" s="308"/>
      <c r="J131" s="168" t="s">
        <v>184</v>
      </c>
      <c r="K131" s="169">
        <v>16</v>
      </c>
      <c r="L131" s="309">
        <v>0.81</v>
      </c>
      <c r="M131" s="309"/>
      <c r="N131" s="310">
        <f t="shared" si="5"/>
        <v>12.96</v>
      </c>
      <c r="O131" s="310"/>
      <c r="P131" s="310"/>
      <c r="Q131" s="310"/>
      <c r="R131" s="140"/>
      <c r="T131" s="170" t="s">
        <v>5</v>
      </c>
      <c r="U131" s="43" t="s">
        <v>42</v>
      </c>
      <c r="V131" s="35"/>
      <c r="W131" s="171">
        <f t="shared" si="6"/>
        <v>0</v>
      </c>
      <c r="X131" s="171">
        <v>0</v>
      </c>
      <c r="Y131" s="171">
        <f t="shared" si="7"/>
        <v>0</v>
      </c>
      <c r="Z131" s="171">
        <v>0</v>
      </c>
      <c r="AA131" s="172">
        <f t="shared" si="8"/>
        <v>0</v>
      </c>
      <c r="AR131" s="18" t="s">
        <v>93</v>
      </c>
      <c r="AT131" s="18" t="s">
        <v>182</v>
      </c>
      <c r="AU131" s="18" t="s">
        <v>86</v>
      </c>
      <c r="AY131" s="18" t="s">
        <v>181</v>
      </c>
      <c r="BE131" s="113">
        <f t="shared" si="9"/>
        <v>0</v>
      </c>
      <c r="BF131" s="113">
        <f t="shared" si="10"/>
        <v>12.96</v>
      </c>
      <c r="BG131" s="113">
        <f t="shared" si="11"/>
        <v>0</v>
      </c>
      <c r="BH131" s="113">
        <f t="shared" si="12"/>
        <v>0</v>
      </c>
      <c r="BI131" s="113">
        <f t="shared" si="13"/>
        <v>0</v>
      </c>
      <c r="BJ131" s="18" t="s">
        <v>86</v>
      </c>
      <c r="BK131" s="113">
        <f t="shared" si="14"/>
        <v>12.96</v>
      </c>
      <c r="BL131" s="18" t="s">
        <v>93</v>
      </c>
      <c r="BM131" s="18" t="s">
        <v>96</v>
      </c>
    </row>
    <row r="132" spans="2:65" s="1" customFormat="1" ht="31.5" customHeight="1">
      <c r="B132" s="137"/>
      <c r="C132" s="166" t="s">
        <v>99</v>
      </c>
      <c r="D132" s="166" t="s">
        <v>182</v>
      </c>
      <c r="E132" s="167" t="s">
        <v>1379</v>
      </c>
      <c r="F132" s="308" t="s">
        <v>1380</v>
      </c>
      <c r="G132" s="308"/>
      <c r="H132" s="308"/>
      <c r="I132" s="308"/>
      <c r="J132" s="168" t="s">
        <v>193</v>
      </c>
      <c r="K132" s="169">
        <v>160</v>
      </c>
      <c r="L132" s="309">
        <v>3.37</v>
      </c>
      <c r="M132" s="309"/>
      <c r="N132" s="310">
        <f t="shared" si="5"/>
        <v>539.20000000000005</v>
      </c>
      <c r="O132" s="310"/>
      <c r="P132" s="310"/>
      <c r="Q132" s="310"/>
      <c r="R132" s="140"/>
      <c r="T132" s="170" t="s">
        <v>5</v>
      </c>
      <c r="U132" s="43" t="s">
        <v>42</v>
      </c>
      <c r="V132" s="35"/>
      <c r="W132" s="171">
        <f t="shared" si="6"/>
        <v>0</v>
      </c>
      <c r="X132" s="171">
        <v>2.8199999999999999E-2</v>
      </c>
      <c r="Y132" s="171">
        <f t="shared" si="7"/>
        <v>4.5119999999999996</v>
      </c>
      <c r="Z132" s="171">
        <v>0</v>
      </c>
      <c r="AA132" s="172">
        <f t="shared" si="8"/>
        <v>0</v>
      </c>
      <c r="AR132" s="18" t="s">
        <v>93</v>
      </c>
      <c r="AT132" s="18" t="s">
        <v>182</v>
      </c>
      <c r="AU132" s="18" t="s">
        <v>86</v>
      </c>
      <c r="AY132" s="18" t="s">
        <v>181</v>
      </c>
      <c r="BE132" s="113">
        <f t="shared" si="9"/>
        <v>0</v>
      </c>
      <c r="BF132" s="113">
        <f t="shared" si="10"/>
        <v>539.20000000000005</v>
      </c>
      <c r="BG132" s="113">
        <f t="shared" si="11"/>
        <v>0</v>
      </c>
      <c r="BH132" s="113">
        <f t="shared" si="12"/>
        <v>0</v>
      </c>
      <c r="BI132" s="113">
        <f t="shared" si="13"/>
        <v>0</v>
      </c>
      <c r="BJ132" s="18" t="s">
        <v>86</v>
      </c>
      <c r="BK132" s="113">
        <f t="shared" si="14"/>
        <v>539.20000000000005</v>
      </c>
      <c r="BL132" s="18" t="s">
        <v>93</v>
      </c>
      <c r="BM132" s="18" t="s">
        <v>99</v>
      </c>
    </row>
    <row r="133" spans="2:65" s="1" customFormat="1" ht="31.5" customHeight="1">
      <c r="B133" s="137"/>
      <c r="C133" s="166" t="s">
        <v>102</v>
      </c>
      <c r="D133" s="166" t="s">
        <v>182</v>
      </c>
      <c r="E133" s="167" t="s">
        <v>1381</v>
      </c>
      <c r="F133" s="308" t="s">
        <v>1382</v>
      </c>
      <c r="G133" s="308"/>
      <c r="H133" s="308"/>
      <c r="I133" s="308"/>
      <c r="J133" s="168" t="s">
        <v>193</v>
      </c>
      <c r="K133" s="169">
        <v>160</v>
      </c>
      <c r="L133" s="309">
        <v>2.04</v>
      </c>
      <c r="M133" s="309"/>
      <c r="N133" s="310">
        <f t="shared" si="5"/>
        <v>326.39999999999998</v>
      </c>
      <c r="O133" s="310"/>
      <c r="P133" s="310"/>
      <c r="Q133" s="310"/>
      <c r="R133" s="140"/>
      <c r="T133" s="170" t="s">
        <v>5</v>
      </c>
      <c r="U133" s="43" t="s">
        <v>42</v>
      </c>
      <c r="V133" s="35"/>
      <c r="W133" s="171">
        <f t="shared" si="6"/>
        <v>0</v>
      </c>
      <c r="X133" s="171">
        <v>0</v>
      </c>
      <c r="Y133" s="171">
        <f t="shared" si="7"/>
        <v>0</v>
      </c>
      <c r="Z133" s="171">
        <v>0</v>
      </c>
      <c r="AA133" s="172">
        <f t="shared" si="8"/>
        <v>0</v>
      </c>
      <c r="AR133" s="18" t="s">
        <v>93</v>
      </c>
      <c r="AT133" s="18" t="s">
        <v>182</v>
      </c>
      <c r="AU133" s="18" t="s">
        <v>86</v>
      </c>
      <c r="AY133" s="18" t="s">
        <v>181</v>
      </c>
      <c r="BE133" s="113">
        <f t="shared" si="9"/>
        <v>0</v>
      </c>
      <c r="BF133" s="113">
        <f t="shared" si="10"/>
        <v>326.39999999999998</v>
      </c>
      <c r="BG133" s="113">
        <f t="shared" si="11"/>
        <v>0</v>
      </c>
      <c r="BH133" s="113">
        <f t="shared" si="12"/>
        <v>0</v>
      </c>
      <c r="BI133" s="113">
        <f t="shared" si="13"/>
        <v>0</v>
      </c>
      <c r="BJ133" s="18" t="s">
        <v>86</v>
      </c>
      <c r="BK133" s="113">
        <f t="shared" si="14"/>
        <v>326.39999999999998</v>
      </c>
      <c r="BL133" s="18" t="s">
        <v>93</v>
      </c>
      <c r="BM133" s="18" t="s">
        <v>102</v>
      </c>
    </row>
    <row r="134" spans="2:65" s="1" customFormat="1" ht="44.25" customHeight="1">
      <c r="B134" s="137"/>
      <c r="C134" s="166" t="s">
        <v>198</v>
      </c>
      <c r="D134" s="166" t="s">
        <v>182</v>
      </c>
      <c r="E134" s="167" t="s">
        <v>1383</v>
      </c>
      <c r="F134" s="308" t="s">
        <v>1384</v>
      </c>
      <c r="G134" s="308"/>
      <c r="H134" s="308"/>
      <c r="I134" s="308"/>
      <c r="J134" s="168" t="s">
        <v>184</v>
      </c>
      <c r="K134" s="169">
        <v>36.033999999999999</v>
      </c>
      <c r="L134" s="309">
        <v>3.96</v>
      </c>
      <c r="M134" s="309"/>
      <c r="N134" s="310">
        <f t="shared" si="5"/>
        <v>142.69</v>
      </c>
      <c r="O134" s="310"/>
      <c r="P134" s="310"/>
      <c r="Q134" s="310"/>
      <c r="R134" s="140"/>
      <c r="T134" s="170" t="s">
        <v>5</v>
      </c>
      <c r="U134" s="43" t="s">
        <v>42</v>
      </c>
      <c r="V134" s="35"/>
      <c r="W134" s="171">
        <f t="shared" si="6"/>
        <v>0</v>
      </c>
      <c r="X134" s="171">
        <v>0</v>
      </c>
      <c r="Y134" s="171">
        <f t="shared" si="7"/>
        <v>0</v>
      </c>
      <c r="Z134" s="171">
        <v>0</v>
      </c>
      <c r="AA134" s="172">
        <f t="shared" si="8"/>
        <v>0</v>
      </c>
      <c r="AR134" s="18" t="s">
        <v>93</v>
      </c>
      <c r="AT134" s="18" t="s">
        <v>182</v>
      </c>
      <c r="AU134" s="18" t="s">
        <v>86</v>
      </c>
      <c r="AY134" s="18" t="s">
        <v>181</v>
      </c>
      <c r="BE134" s="113">
        <f t="shared" si="9"/>
        <v>0</v>
      </c>
      <c r="BF134" s="113">
        <f t="shared" si="10"/>
        <v>142.69</v>
      </c>
      <c r="BG134" s="113">
        <f t="shared" si="11"/>
        <v>0</v>
      </c>
      <c r="BH134" s="113">
        <f t="shared" si="12"/>
        <v>0</v>
      </c>
      <c r="BI134" s="113">
        <f t="shared" si="13"/>
        <v>0</v>
      </c>
      <c r="BJ134" s="18" t="s">
        <v>86</v>
      </c>
      <c r="BK134" s="113">
        <f t="shared" si="14"/>
        <v>142.69</v>
      </c>
      <c r="BL134" s="18" t="s">
        <v>93</v>
      </c>
      <c r="BM134" s="18" t="s">
        <v>198</v>
      </c>
    </row>
    <row r="135" spans="2:65" s="1" customFormat="1" ht="44.25" customHeight="1">
      <c r="B135" s="137"/>
      <c r="C135" s="166" t="s">
        <v>201</v>
      </c>
      <c r="D135" s="166" t="s">
        <v>182</v>
      </c>
      <c r="E135" s="167" t="s">
        <v>1385</v>
      </c>
      <c r="F135" s="308" t="s">
        <v>1386</v>
      </c>
      <c r="G135" s="308"/>
      <c r="H135" s="308"/>
      <c r="I135" s="308"/>
      <c r="J135" s="168" t="s">
        <v>184</v>
      </c>
      <c r="K135" s="169">
        <v>252.238</v>
      </c>
      <c r="L135" s="309">
        <v>0.4</v>
      </c>
      <c r="M135" s="309"/>
      <c r="N135" s="310">
        <f t="shared" si="5"/>
        <v>100.9</v>
      </c>
      <c r="O135" s="310"/>
      <c r="P135" s="310"/>
      <c r="Q135" s="310"/>
      <c r="R135" s="140"/>
      <c r="T135" s="170" t="s">
        <v>5</v>
      </c>
      <c r="U135" s="43" t="s">
        <v>42</v>
      </c>
      <c r="V135" s="35"/>
      <c r="W135" s="171">
        <f t="shared" si="6"/>
        <v>0</v>
      </c>
      <c r="X135" s="171">
        <v>0</v>
      </c>
      <c r="Y135" s="171">
        <f t="shared" si="7"/>
        <v>0</v>
      </c>
      <c r="Z135" s="171">
        <v>0</v>
      </c>
      <c r="AA135" s="172">
        <f t="shared" si="8"/>
        <v>0</v>
      </c>
      <c r="AR135" s="18" t="s">
        <v>93</v>
      </c>
      <c r="AT135" s="18" t="s">
        <v>182</v>
      </c>
      <c r="AU135" s="18" t="s">
        <v>86</v>
      </c>
      <c r="AY135" s="18" t="s">
        <v>181</v>
      </c>
      <c r="BE135" s="113">
        <f t="shared" si="9"/>
        <v>0</v>
      </c>
      <c r="BF135" s="113">
        <f t="shared" si="10"/>
        <v>100.9</v>
      </c>
      <c r="BG135" s="113">
        <f t="shared" si="11"/>
        <v>0</v>
      </c>
      <c r="BH135" s="113">
        <f t="shared" si="12"/>
        <v>0</v>
      </c>
      <c r="BI135" s="113">
        <f t="shared" si="13"/>
        <v>0</v>
      </c>
      <c r="BJ135" s="18" t="s">
        <v>86</v>
      </c>
      <c r="BK135" s="113">
        <f t="shared" si="14"/>
        <v>100.9</v>
      </c>
      <c r="BL135" s="18" t="s">
        <v>93</v>
      </c>
      <c r="BM135" s="18" t="s">
        <v>201</v>
      </c>
    </row>
    <row r="136" spans="2:65" s="1" customFormat="1" ht="31.5" customHeight="1">
      <c r="B136" s="137"/>
      <c r="C136" s="166" t="s">
        <v>204</v>
      </c>
      <c r="D136" s="166" t="s">
        <v>182</v>
      </c>
      <c r="E136" s="167" t="s">
        <v>1387</v>
      </c>
      <c r="F136" s="308" t="s">
        <v>1388</v>
      </c>
      <c r="G136" s="308"/>
      <c r="H136" s="308"/>
      <c r="I136" s="308"/>
      <c r="J136" s="168" t="s">
        <v>184</v>
      </c>
      <c r="K136" s="169">
        <v>36.033999999999999</v>
      </c>
      <c r="L136" s="309">
        <v>3.73</v>
      </c>
      <c r="M136" s="309"/>
      <c r="N136" s="310">
        <f t="shared" si="5"/>
        <v>134.41</v>
      </c>
      <c r="O136" s="310"/>
      <c r="P136" s="310"/>
      <c r="Q136" s="310"/>
      <c r="R136" s="140"/>
      <c r="T136" s="170" t="s">
        <v>5</v>
      </c>
      <c r="U136" s="43" t="s">
        <v>42</v>
      </c>
      <c r="V136" s="35"/>
      <c r="W136" s="171">
        <f t="shared" si="6"/>
        <v>0</v>
      </c>
      <c r="X136" s="171">
        <v>0</v>
      </c>
      <c r="Y136" s="171">
        <f t="shared" si="7"/>
        <v>0</v>
      </c>
      <c r="Z136" s="171">
        <v>0</v>
      </c>
      <c r="AA136" s="172">
        <f t="shared" si="8"/>
        <v>0</v>
      </c>
      <c r="AR136" s="18" t="s">
        <v>93</v>
      </c>
      <c r="AT136" s="18" t="s">
        <v>182</v>
      </c>
      <c r="AU136" s="18" t="s">
        <v>86</v>
      </c>
      <c r="AY136" s="18" t="s">
        <v>181</v>
      </c>
      <c r="BE136" s="113">
        <f t="shared" si="9"/>
        <v>0</v>
      </c>
      <c r="BF136" s="113">
        <f t="shared" si="10"/>
        <v>134.41</v>
      </c>
      <c r="BG136" s="113">
        <f t="shared" si="11"/>
        <v>0</v>
      </c>
      <c r="BH136" s="113">
        <f t="shared" si="12"/>
        <v>0</v>
      </c>
      <c r="BI136" s="113">
        <f t="shared" si="13"/>
        <v>0</v>
      </c>
      <c r="BJ136" s="18" t="s">
        <v>86</v>
      </c>
      <c r="BK136" s="113">
        <f t="shared" si="14"/>
        <v>134.41</v>
      </c>
      <c r="BL136" s="18" t="s">
        <v>93</v>
      </c>
      <c r="BM136" s="18" t="s">
        <v>204</v>
      </c>
    </row>
    <row r="137" spans="2:65" s="1" customFormat="1" ht="31.5" customHeight="1">
      <c r="B137" s="137"/>
      <c r="C137" s="166" t="s">
        <v>207</v>
      </c>
      <c r="D137" s="166" t="s">
        <v>182</v>
      </c>
      <c r="E137" s="167" t="s">
        <v>1389</v>
      </c>
      <c r="F137" s="308" t="s">
        <v>1390</v>
      </c>
      <c r="G137" s="308"/>
      <c r="H137" s="308"/>
      <c r="I137" s="308"/>
      <c r="J137" s="168" t="s">
        <v>184</v>
      </c>
      <c r="K137" s="169">
        <v>36.033999999999999</v>
      </c>
      <c r="L137" s="309">
        <v>6.37</v>
      </c>
      <c r="M137" s="309"/>
      <c r="N137" s="310">
        <f t="shared" si="5"/>
        <v>229.54</v>
      </c>
      <c r="O137" s="310"/>
      <c r="P137" s="310"/>
      <c r="Q137" s="310"/>
      <c r="R137" s="140"/>
      <c r="T137" s="170" t="s">
        <v>5</v>
      </c>
      <c r="U137" s="43" t="s">
        <v>42</v>
      </c>
      <c r="V137" s="35"/>
      <c r="W137" s="171">
        <f t="shared" si="6"/>
        <v>0</v>
      </c>
      <c r="X137" s="171">
        <v>0</v>
      </c>
      <c r="Y137" s="171">
        <f t="shared" si="7"/>
        <v>0</v>
      </c>
      <c r="Z137" s="171">
        <v>0</v>
      </c>
      <c r="AA137" s="172">
        <f t="shared" si="8"/>
        <v>0</v>
      </c>
      <c r="AR137" s="18" t="s">
        <v>93</v>
      </c>
      <c r="AT137" s="18" t="s">
        <v>182</v>
      </c>
      <c r="AU137" s="18" t="s">
        <v>86</v>
      </c>
      <c r="AY137" s="18" t="s">
        <v>181</v>
      </c>
      <c r="BE137" s="113">
        <f t="shared" si="9"/>
        <v>0</v>
      </c>
      <c r="BF137" s="113">
        <f t="shared" si="10"/>
        <v>229.54</v>
      </c>
      <c r="BG137" s="113">
        <f t="shared" si="11"/>
        <v>0</v>
      </c>
      <c r="BH137" s="113">
        <f t="shared" si="12"/>
        <v>0</v>
      </c>
      <c r="BI137" s="113">
        <f t="shared" si="13"/>
        <v>0</v>
      </c>
      <c r="BJ137" s="18" t="s">
        <v>86</v>
      </c>
      <c r="BK137" s="113">
        <f t="shared" si="14"/>
        <v>229.54</v>
      </c>
      <c r="BL137" s="18" t="s">
        <v>93</v>
      </c>
      <c r="BM137" s="18" t="s">
        <v>207</v>
      </c>
    </row>
    <row r="138" spans="2:65" s="1" customFormat="1" ht="22.5" customHeight="1">
      <c r="B138" s="137"/>
      <c r="C138" s="166" t="s">
        <v>211</v>
      </c>
      <c r="D138" s="166" t="s">
        <v>182</v>
      </c>
      <c r="E138" s="167" t="s">
        <v>1391</v>
      </c>
      <c r="F138" s="308" t="s">
        <v>1392</v>
      </c>
      <c r="G138" s="308"/>
      <c r="H138" s="308"/>
      <c r="I138" s="308"/>
      <c r="J138" s="168" t="s">
        <v>184</v>
      </c>
      <c r="K138" s="169">
        <v>36.033999999999999</v>
      </c>
      <c r="L138" s="309">
        <v>0.73</v>
      </c>
      <c r="M138" s="309"/>
      <c r="N138" s="310">
        <f t="shared" si="5"/>
        <v>26.3</v>
      </c>
      <c r="O138" s="310"/>
      <c r="P138" s="310"/>
      <c r="Q138" s="310"/>
      <c r="R138" s="140"/>
      <c r="T138" s="170" t="s">
        <v>5</v>
      </c>
      <c r="U138" s="43" t="s">
        <v>42</v>
      </c>
      <c r="V138" s="35"/>
      <c r="W138" s="171">
        <f t="shared" si="6"/>
        <v>0</v>
      </c>
      <c r="X138" s="171">
        <v>0</v>
      </c>
      <c r="Y138" s="171">
        <f t="shared" si="7"/>
        <v>0</v>
      </c>
      <c r="Z138" s="171">
        <v>0</v>
      </c>
      <c r="AA138" s="172">
        <f t="shared" si="8"/>
        <v>0</v>
      </c>
      <c r="AR138" s="18" t="s">
        <v>93</v>
      </c>
      <c r="AT138" s="18" t="s">
        <v>182</v>
      </c>
      <c r="AU138" s="18" t="s">
        <v>86</v>
      </c>
      <c r="AY138" s="18" t="s">
        <v>181</v>
      </c>
      <c r="BE138" s="113">
        <f t="shared" si="9"/>
        <v>0</v>
      </c>
      <c r="BF138" s="113">
        <f t="shared" si="10"/>
        <v>26.3</v>
      </c>
      <c r="BG138" s="113">
        <f t="shared" si="11"/>
        <v>0</v>
      </c>
      <c r="BH138" s="113">
        <f t="shared" si="12"/>
        <v>0</v>
      </c>
      <c r="BI138" s="113">
        <f t="shared" si="13"/>
        <v>0</v>
      </c>
      <c r="BJ138" s="18" t="s">
        <v>86</v>
      </c>
      <c r="BK138" s="113">
        <f t="shared" si="14"/>
        <v>26.3</v>
      </c>
      <c r="BL138" s="18" t="s">
        <v>93</v>
      </c>
      <c r="BM138" s="18" t="s">
        <v>211</v>
      </c>
    </row>
    <row r="139" spans="2:65" s="1" customFormat="1" ht="31.5" customHeight="1">
      <c r="B139" s="137"/>
      <c r="C139" s="166" t="s">
        <v>214</v>
      </c>
      <c r="D139" s="166" t="s">
        <v>182</v>
      </c>
      <c r="E139" s="167" t="s">
        <v>1393</v>
      </c>
      <c r="F139" s="308" t="s">
        <v>1394</v>
      </c>
      <c r="G139" s="308"/>
      <c r="H139" s="308"/>
      <c r="I139" s="308"/>
      <c r="J139" s="168" t="s">
        <v>210</v>
      </c>
      <c r="K139" s="169">
        <v>77.472999999999999</v>
      </c>
      <c r="L139" s="309">
        <v>0</v>
      </c>
      <c r="M139" s="309"/>
      <c r="N139" s="310">
        <f t="shared" si="5"/>
        <v>0</v>
      </c>
      <c r="O139" s="310"/>
      <c r="P139" s="310"/>
      <c r="Q139" s="310"/>
      <c r="R139" s="140"/>
      <c r="T139" s="170" t="s">
        <v>5</v>
      </c>
      <c r="U139" s="43" t="s">
        <v>42</v>
      </c>
      <c r="V139" s="35"/>
      <c r="W139" s="171">
        <f t="shared" si="6"/>
        <v>0</v>
      </c>
      <c r="X139" s="171">
        <v>0</v>
      </c>
      <c r="Y139" s="171">
        <f t="shared" si="7"/>
        <v>0</v>
      </c>
      <c r="Z139" s="171">
        <v>0</v>
      </c>
      <c r="AA139" s="172">
        <f t="shared" si="8"/>
        <v>0</v>
      </c>
      <c r="AR139" s="18" t="s">
        <v>93</v>
      </c>
      <c r="AT139" s="18" t="s">
        <v>182</v>
      </c>
      <c r="AU139" s="18" t="s">
        <v>86</v>
      </c>
      <c r="AY139" s="18" t="s">
        <v>181</v>
      </c>
      <c r="BE139" s="113">
        <f t="shared" si="9"/>
        <v>0</v>
      </c>
      <c r="BF139" s="113">
        <f t="shared" si="10"/>
        <v>0</v>
      </c>
      <c r="BG139" s="113">
        <f t="shared" si="11"/>
        <v>0</v>
      </c>
      <c r="BH139" s="113">
        <f t="shared" si="12"/>
        <v>0</v>
      </c>
      <c r="BI139" s="113">
        <f t="shared" si="13"/>
        <v>0</v>
      </c>
      <c r="BJ139" s="18" t="s">
        <v>86</v>
      </c>
      <c r="BK139" s="113">
        <f t="shared" si="14"/>
        <v>0</v>
      </c>
      <c r="BL139" s="18" t="s">
        <v>93</v>
      </c>
      <c r="BM139" s="18" t="s">
        <v>214</v>
      </c>
    </row>
    <row r="140" spans="2:65" s="1" customFormat="1" ht="31.5" customHeight="1">
      <c r="B140" s="137"/>
      <c r="C140" s="166" t="s">
        <v>217</v>
      </c>
      <c r="D140" s="166" t="s">
        <v>182</v>
      </c>
      <c r="E140" s="167" t="s">
        <v>1395</v>
      </c>
      <c r="F140" s="308" t="s">
        <v>1396</v>
      </c>
      <c r="G140" s="308"/>
      <c r="H140" s="308"/>
      <c r="I140" s="308"/>
      <c r="J140" s="168" t="s">
        <v>184</v>
      </c>
      <c r="K140" s="169">
        <v>43.966000000000001</v>
      </c>
      <c r="L140" s="309">
        <v>3.17</v>
      </c>
      <c r="M140" s="309"/>
      <c r="N140" s="310">
        <f t="shared" si="5"/>
        <v>139.37</v>
      </c>
      <c r="O140" s="310"/>
      <c r="P140" s="310"/>
      <c r="Q140" s="310"/>
      <c r="R140" s="140"/>
      <c r="T140" s="170" t="s">
        <v>5</v>
      </c>
      <c r="U140" s="43" t="s">
        <v>42</v>
      </c>
      <c r="V140" s="35"/>
      <c r="W140" s="171">
        <f t="shared" si="6"/>
        <v>0</v>
      </c>
      <c r="X140" s="171">
        <v>0</v>
      </c>
      <c r="Y140" s="171">
        <f t="shared" si="7"/>
        <v>0</v>
      </c>
      <c r="Z140" s="171">
        <v>0</v>
      </c>
      <c r="AA140" s="172">
        <f t="shared" si="8"/>
        <v>0</v>
      </c>
      <c r="AR140" s="18" t="s">
        <v>93</v>
      </c>
      <c r="AT140" s="18" t="s">
        <v>182</v>
      </c>
      <c r="AU140" s="18" t="s">
        <v>86</v>
      </c>
      <c r="AY140" s="18" t="s">
        <v>181</v>
      </c>
      <c r="BE140" s="113">
        <f t="shared" si="9"/>
        <v>0</v>
      </c>
      <c r="BF140" s="113">
        <f t="shared" si="10"/>
        <v>139.37</v>
      </c>
      <c r="BG140" s="113">
        <f t="shared" si="11"/>
        <v>0</v>
      </c>
      <c r="BH140" s="113">
        <f t="shared" si="12"/>
        <v>0</v>
      </c>
      <c r="BI140" s="113">
        <f t="shared" si="13"/>
        <v>0</v>
      </c>
      <c r="BJ140" s="18" t="s">
        <v>86</v>
      </c>
      <c r="BK140" s="113">
        <f t="shared" si="14"/>
        <v>139.37</v>
      </c>
      <c r="BL140" s="18" t="s">
        <v>93</v>
      </c>
      <c r="BM140" s="18" t="s">
        <v>217</v>
      </c>
    </row>
    <row r="141" spans="2:65" s="1" customFormat="1" ht="31.5" customHeight="1">
      <c r="B141" s="137"/>
      <c r="C141" s="166" t="s">
        <v>220</v>
      </c>
      <c r="D141" s="166" t="s">
        <v>182</v>
      </c>
      <c r="E141" s="167" t="s">
        <v>1397</v>
      </c>
      <c r="F141" s="308" t="s">
        <v>1398</v>
      </c>
      <c r="G141" s="308"/>
      <c r="H141" s="308"/>
      <c r="I141" s="308"/>
      <c r="J141" s="168" t="s">
        <v>184</v>
      </c>
      <c r="K141" s="169">
        <v>25</v>
      </c>
      <c r="L141" s="309">
        <v>13.96</v>
      </c>
      <c r="M141" s="309"/>
      <c r="N141" s="310">
        <f t="shared" si="5"/>
        <v>349</v>
      </c>
      <c r="O141" s="310"/>
      <c r="P141" s="310"/>
      <c r="Q141" s="310"/>
      <c r="R141" s="140"/>
      <c r="T141" s="170" t="s">
        <v>5</v>
      </c>
      <c r="U141" s="43" t="s">
        <v>42</v>
      </c>
      <c r="V141" s="35"/>
      <c r="W141" s="171">
        <f t="shared" si="6"/>
        <v>0</v>
      </c>
      <c r="X141" s="171">
        <v>0</v>
      </c>
      <c r="Y141" s="171">
        <f t="shared" si="7"/>
        <v>0</v>
      </c>
      <c r="Z141" s="171">
        <v>0</v>
      </c>
      <c r="AA141" s="172">
        <f t="shared" si="8"/>
        <v>0</v>
      </c>
      <c r="AR141" s="18" t="s">
        <v>93</v>
      </c>
      <c r="AT141" s="18" t="s">
        <v>182</v>
      </c>
      <c r="AU141" s="18" t="s">
        <v>86</v>
      </c>
      <c r="AY141" s="18" t="s">
        <v>181</v>
      </c>
      <c r="BE141" s="113">
        <f t="shared" si="9"/>
        <v>0</v>
      </c>
      <c r="BF141" s="113">
        <f t="shared" si="10"/>
        <v>349</v>
      </c>
      <c r="BG141" s="113">
        <f t="shared" si="11"/>
        <v>0</v>
      </c>
      <c r="BH141" s="113">
        <f t="shared" si="12"/>
        <v>0</v>
      </c>
      <c r="BI141" s="113">
        <f t="shared" si="13"/>
        <v>0</v>
      </c>
      <c r="BJ141" s="18" t="s">
        <v>86</v>
      </c>
      <c r="BK141" s="113">
        <f t="shared" si="14"/>
        <v>349</v>
      </c>
      <c r="BL141" s="18" t="s">
        <v>93</v>
      </c>
      <c r="BM141" s="18" t="s">
        <v>220</v>
      </c>
    </row>
    <row r="142" spans="2:65" s="1" customFormat="1" ht="22.5" customHeight="1">
      <c r="B142" s="137"/>
      <c r="C142" s="173" t="s">
        <v>223</v>
      </c>
      <c r="D142" s="173" t="s">
        <v>356</v>
      </c>
      <c r="E142" s="174" t="s">
        <v>1399</v>
      </c>
      <c r="F142" s="311" t="s">
        <v>1400</v>
      </c>
      <c r="G142" s="311"/>
      <c r="H142" s="311"/>
      <c r="I142" s="311"/>
      <c r="J142" s="175" t="s">
        <v>210</v>
      </c>
      <c r="K142" s="176">
        <v>46.25</v>
      </c>
      <c r="L142" s="312">
        <v>15</v>
      </c>
      <c r="M142" s="312"/>
      <c r="N142" s="313">
        <f t="shared" si="5"/>
        <v>693.75</v>
      </c>
      <c r="O142" s="310"/>
      <c r="P142" s="310"/>
      <c r="Q142" s="310"/>
      <c r="R142" s="140"/>
      <c r="T142" s="170" t="s">
        <v>5</v>
      </c>
      <c r="U142" s="43" t="s">
        <v>42</v>
      </c>
      <c r="V142" s="35"/>
      <c r="W142" s="171">
        <f t="shared" si="6"/>
        <v>0</v>
      </c>
      <c r="X142" s="171">
        <v>1</v>
      </c>
      <c r="Y142" s="171">
        <f t="shared" si="7"/>
        <v>46.25</v>
      </c>
      <c r="Z142" s="171">
        <v>0</v>
      </c>
      <c r="AA142" s="172">
        <f t="shared" si="8"/>
        <v>0</v>
      </c>
      <c r="AR142" s="18" t="s">
        <v>198</v>
      </c>
      <c r="AT142" s="18" t="s">
        <v>356</v>
      </c>
      <c r="AU142" s="18" t="s">
        <v>86</v>
      </c>
      <c r="AY142" s="18" t="s">
        <v>181</v>
      </c>
      <c r="BE142" s="113">
        <f t="shared" si="9"/>
        <v>0</v>
      </c>
      <c r="BF142" s="113">
        <f t="shared" si="10"/>
        <v>693.75</v>
      </c>
      <c r="BG142" s="113">
        <f t="shared" si="11"/>
        <v>0</v>
      </c>
      <c r="BH142" s="113">
        <f t="shared" si="12"/>
        <v>0</v>
      </c>
      <c r="BI142" s="113">
        <f t="shared" si="13"/>
        <v>0</v>
      </c>
      <c r="BJ142" s="18" t="s">
        <v>86</v>
      </c>
      <c r="BK142" s="113">
        <f t="shared" si="14"/>
        <v>693.75</v>
      </c>
      <c r="BL142" s="18" t="s">
        <v>93</v>
      </c>
      <c r="BM142" s="18" t="s">
        <v>223</v>
      </c>
    </row>
    <row r="143" spans="2:65" s="10" customFormat="1" ht="29.85" customHeight="1">
      <c r="B143" s="155"/>
      <c r="C143" s="156"/>
      <c r="D143" s="165" t="s">
        <v>152</v>
      </c>
      <c r="E143" s="165"/>
      <c r="F143" s="165"/>
      <c r="G143" s="165"/>
      <c r="H143" s="165"/>
      <c r="I143" s="165"/>
      <c r="J143" s="165"/>
      <c r="K143" s="165"/>
      <c r="L143" s="165"/>
      <c r="M143" s="165"/>
      <c r="N143" s="314">
        <f>BK143</f>
        <v>240</v>
      </c>
      <c r="O143" s="315"/>
      <c r="P143" s="315"/>
      <c r="Q143" s="315"/>
      <c r="R143" s="158"/>
      <c r="T143" s="159"/>
      <c r="U143" s="156"/>
      <c r="V143" s="156"/>
      <c r="W143" s="160">
        <f>W144</f>
        <v>0</v>
      </c>
      <c r="X143" s="156"/>
      <c r="Y143" s="160">
        <f>Y144</f>
        <v>14.180775000000001</v>
      </c>
      <c r="Z143" s="156"/>
      <c r="AA143" s="161">
        <f>AA144</f>
        <v>0</v>
      </c>
      <c r="AR143" s="162" t="s">
        <v>82</v>
      </c>
      <c r="AT143" s="163" t="s">
        <v>74</v>
      </c>
      <c r="AU143" s="163" t="s">
        <v>82</v>
      </c>
      <c r="AY143" s="162" t="s">
        <v>181</v>
      </c>
      <c r="BK143" s="164">
        <f>BK144</f>
        <v>240</v>
      </c>
    </row>
    <row r="144" spans="2:65" s="1" customFormat="1" ht="44.25" customHeight="1">
      <c r="B144" s="137"/>
      <c r="C144" s="166" t="s">
        <v>226</v>
      </c>
      <c r="D144" s="166" t="s">
        <v>182</v>
      </c>
      <c r="E144" s="167" t="s">
        <v>1405</v>
      </c>
      <c r="F144" s="308" t="s">
        <v>1406</v>
      </c>
      <c r="G144" s="308"/>
      <c r="H144" s="308"/>
      <c r="I144" s="308"/>
      <c r="J144" s="168" t="s">
        <v>184</v>
      </c>
      <c r="K144" s="169">
        <v>7.5</v>
      </c>
      <c r="L144" s="309">
        <v>32</v>
      </c>
      <c r="M144" s="309"/>
      <c r="N144" s="310">
        <f>ROUND(L144*K144,2)</f>
        <v>240</v>
      </c>
      <c r="O144" s="310"/>
      <c r="P144" s="310"/>
      <c r="Q144" s="310"/>
      <c r="R144" s="140"/>
      <c r="T144" s="170" t="s">
        <v>5</v>
      </c>
      <c r="U144" s="43" t="s">
        <v>42</v>
      </c>
      <c r="V144" s="35"/>
      <c r="W144" s="171">
        <f>V144*K144</f>
        <v>0</v>
      </c>
      <c r="X144" s="171">
        <v>1.8907700000000001</v>
      </c>
      <c r="Y144" s="171">
        <f>X144*K144</f>
        <v>14.180775000000001</v>
      </c>
      <c r="Z144" s="171">
        <v>0</v>
      </c>
      <c r="AA144" s="172">
        <f>Z144*K144</f>
        <v>0</v>
      </c>
      <c r="AR144" s="18" t="s">
        <v>93</v>
      </c>
      <c r="AT144" s="18" t="s">
        <v>182</v>
      </c>
      <c r="AU144" s="18" t="s">
        <v>86</v>
      </c>
      <c r="AY144" s="18" t="s">
        <v>181</v>
      </c>
      <c r="BE144" s="113">
        <f>IF(U144="základná",N144,0)</f>
        <v>0</v>
      </c>
      <c r="BF144" s="113">
        <f>IF(U144="znížená",N144,0)</f>
        <v>240</v>
      </c>
      <c r="BG144" s="113">
        <f>IF(U144="zákl. prenesená",N144,0)</f>
        <v>0</v>
      </c>
      <c r="BH144" s="113">
        <f>IF(U144="zníž. prenesená",N144,0)</f>
        <v>0</v>
      </c>
      <c r="BI144" s="113">
        <f>IF(U144="nulová",N144,0)</f>
        <v>0</v>
      </c>
      <c r="BJ144" s="18" t="s">
        <v>86</v>
      </c>
      <c r="BK144" s="113">
        <f>ROUND(L144*K144,2)</f>
        <v>240</v>
      </c>
      <c r="BL144" s="18" t="s">
        <v>93</v>
      </c>
      <c r="BM144" s="18" t="s">
        <v>226</v>
      </c>
    </row>
    <row r="145" spans="2:65" s="10" customFormat="1" ht="29.85" customHeight="1">
      <c r="B145" s="155"/>
      <c r="C145" s="156"/>
      <c r="D145" s="165" t="s">
        <v>1365</v>
      </c>
      <c r="E145" s="165"/>
      <c r="F145" s="165"/>
      <c r="G145" s="165"/>
      <c r="H145" s="165"/>
      <c r="I145" s="165"/>
      <c r="J145" s="165"/>
      <c r="K145" s="165"/>
      <c r="L145" s="165"/>
      <c r="M145" s="165"/>
      <c r="N145" s="314">
        <f>BK145</f>
        <v>2950.2</v>
      </c>
      <c r="O145" s="315"/>
      <c r="P145" s="315"/>
      <c r="Q145" s="315"/>
      <c r="R145" s="158"/>
      <c r="T145" s="159"/>
      <c r="U145" s="156"/>
      <c r="V145" s="156"/>
      <c r="W145" s="160">
        <f>SUM(W146:W151)</f>
        <v>0</v>
      </c>
      <c r="X145" s="156"/>
      <c r="Y145" s="160">
        <f>SUM(Y146:Y151)</f>
        <v>105.45540000000001</v>
      </c>
      <c r="Z145" s="156"/>
      <c r="AA145" s="161">
        <f>SUM(AA146:AA151)</f>
        <v>0</v>
      </c>
      <c r="AR145" s="162" t="s">
        <v>82</v>
      </c>
      <c r="AT145" s="163" t="s">
        <v>74</v>
      </c>
      <c r="AU145" s="163" t="s">
        <v>82</v>
      </c>
      <c r="AY145" s="162" t="s">
        <v>181</v>
      </c>
      <c r="BK145" s="164">
        <f>SUM(BK146:BK151)</f>
        <v>2950.2</v>
      </c>
    </row>
    <row r="146" spans="2:65" s="1" customFormat="1" ht="44.25" customHeight="1">
      <c r="B146" s="137"/>
      <c r="C146" s="166" t="s">
        <v>229</v>
      </c>
      <c r="D146" s="166" t="s">
        <v>182</v>
      </c>
      <c r="E146" s="167" t="s">
        <v>1407</v>
      </c>
      <c r="F146" s="308" t="s">
        <v>1408</v>
      </c>
      <c r="G146" s="308"/>
      <c r="H146" s="308"/>
      <c r="I146" s="308"/>
      <c r="J146" s="168" t="s">
        <v>193</v>
      </c>
      <c r="K146" s="169">
        <v>60</v>
      </c>
      <c r="L146" s="309">
        <v>6.04</v>
      </c>
      <c r="M146" s="309"/>
      <c r="N146" s="310">
        <f t="shared" ref="N146:N151" si="15">ROUND(L146*K146,2)</f>
        <v>362.4</v>
      </c>
      <c r="O146" s="310"/>
      <c r="P146" s="310"/>
      <c r="Q146" s="310"/>
      <c r="R146" s="140"/>
      <c r="T146" s="170" t="s">
        <v>5</v>
      </c>
      <c r="U146" s="43" t="s">
        <v>42</v>
      </c>
      <c r="V146" s="35"/>
      <c r="W146" s="171">
        <f t="shared" ref="W146:W151" si="16">V146*K146</f>
        <v>0</v>
      </c>
      <c r="X146" s="171">
        <v>0.38624999999999998</v>
      </c>
      <c r="Y146" s="171">
        <f t="shared" ref="Y146:Y151" si="17">X146*K146</f>
        <v>23.174999999999997</v>
      </c>
      <c r="Z146" s="171">
        <v>0</v>
      </c>
      <c r="AA146" s="172">
        <f t="shared" ref="AA146:AA151" si="18">Z146*K146</f>
        <v>0</v>
      </c>
      <c r="AR146" s="18" t="s">
        <v>93</v>
      </c>
      <c r="AT146" s="18" t="s">
        <v>182</v>
      </c>
      <c r="AU146" s="18" t="s">
        <v>86</v>
      </c>
      <c r="AY146" s="18" t="s">
        <v>181</v>
      </c>
      <c r="BE146" s="113">
        <f t="shared" ref="BE146:BE151" si="19">IF(U146="základná",N146,0)</f>
        <v>0</v>
      </c>
      <c r="BF146" s="113">
        <f t="shared" ref="BF146:BF151" si="20">IF(U146="znížená",N146,0)</f>
        <v>362.4</v>
      </c>
      <c r="BG146" s="113">
        <f t="shared" ref="BG146:BG151" si="21">IF(U146="zákl. prenesená",N146,0)</f>
        <v>0</v>
      </c>
      <c r="BH146" s="113">
        <f t="shared" ref="BH146:BH151" si="22">IF(U146="zníž. prenesená",N146,0)</f>
        <v>0</v>
      </c>
      <c r="BI146" s="113">
        <f t="shared" ref="BI146:BI151" si="23">IF(U146="nulová",N146,0)</f>
        <v>0</v>
      </c>
      <c r="BJ146" s="18" t="s">
        <v>86</v>
      </c>
      <c r="BK146" s="113">
        <f t="shared" ref="BK146:BK151" si="24">ROUND(L146*K146,2)</f>
        <v>362.4</v>
      </c>
      <c r="BL146" s="18" t="s">
        <v>93</v>
      </c>
      <c r="BM146" s="18" t="s">
        <v>229</v>
      </c>
    </row>
    <row r="147" spans="2:65" s="1" customFormat="1" ht="22.5" customHeight="1">
      <c r="B147" s="137"/>
      <c r="C147" s="173" t="s">
        <v>232</v>
      </c>
      <c r="D147" s="173" t="s">
        <v>356</v>
      </c>
      <c r="E147" s="174" t="s">
        <v>1409</v>
      </c>
      <c r="F147" s="311" t="s">
        <v>1410</v>
      </c>
      <c r="G147" s="311"/>
      <c r="H147" s="311"/>
      <c r="I147" s="311"/>
      <c r="J147" s="175" t="s">
        <v>210</v>
      </c>
      <c r="K147" s="176">
        <v>22.2</v>
      </c>
      <c r="L147" s="312">
        <v>12</v>
      </c>
      <c r="M147" s="312"/>
      <c r="N147" s="313">
        <f t="shared" si="15"/>
        <v>266.39999999999998</v>
      </c>
      <c r="O147" s="310"/>
      <c r="P147" s="310"/>
      <c r="Q147" s="310"/>
      <c r="R147" s="140"/>
      <c r="T147" s="170" t="s">
        <v>5</v>
      </c>
      <c r="U147" s="43" t="s">
        <v>42</v>
      </c>
      <c r="V147" s="35"/>
      <c r="W147" s="171">
        <f t="shared" si="16"/>
        <v>0</v>
      </c>
      <c r="X147" s="171">
        <v>1</v>
      </c>
      <c r="Y147" s="171">
        <f t="shared" si="17"/>
        <v>22.2</v>
      </c>
      <c r="Z147" s="171">
        <v>0</v>
      </c>
      <c r="AA147" s="172">
        <f t="shared" si="18"/>
        <v>0</v>
      </c>
      <c r="AR147" s="18" t="s">
        <v>198</v>
      </c>
      <c r="AT147" s="18" t="s">
        <v>356</v>
      </c>
      <c r="AU147" s="18" t="s">
        <v>86</v>
      </c>
      <c r="AY147" s="18" t="s">
        <v>181</v>
      </c>
      <c r="BE147" s="113">
        <f t="shared" si="19"/>
        <v>0</v>
      </c>
      <c r="BF147" s="113">
        <f t="shared" si="20"/>
        <v>266.39999999999998</v>
      </c>
      <c r="BG147" s="113">
        <f t="shared" si="21"/>
        <v>0</v>
      </c>
      <c r="BH147" s="113">
        <f t="shared" si="22"/>
        <v>0</v>
      </c>
      <c r="BI147" s="113">
        <f t="shared" si="23"/>
        <v>0</v>
      </c>
      <c r="BJ147" s="18" t="s">
        <v>86</v>
      </c>
      <c r="BK147" s="113">
        <f t="shared" si="24"/>
        <v>266.39999999999998</v>
      </c>
      <c r="BL147" s="18" t="s">
        <v>93</v>
      </c>
      <c r="BM147" s="18" t="s">
        <v>232</v>
      </c>
    </row>
    <row r="148" spans="2:65" s="1" customFormat="1" ht="31.5" customHeight="1">
      <c r="B148" s="137"/>
      <c r="C148" s="166" t="s">
        <v>10</v>
      </c>
      <c r="D148" s="166" t="s">
        <v>182</v>
      </c>
      <c r="E148" s="167" t="s">
        <v>1411</v>
      </c>
      <c r="F148" s="308" t="s">
        <v>1412</v>
      </c>
      <c r="G148" s="308"/>
      <c r="H148" s="308"/>
      <c r="I148" s="308"/>
      <c r="J148" s="168" t="s">
        <v>193</v>
      </c>
      <c r="K148" s="169">
        <v>60</v>
      </c>
      <c r="L148" s="309">
        <v>4.99</v>
      </c>
      <c r="M148" s="309"/>
      <c r="N148" s="310">
        <f t="shared" si="15"/>
        <v>299.39999999999998</v>
      </c>
      <c r="O148" s="310"/>
      <c r="P148" s="310"/>
      <c r="Q148" s="310"/>
      <c r="R148" s="140"/>
      <c r="T148" s="170" t="s">
        <v>5</v>
      </c>
      <c r="U148" s="43" t="s">
        <v>42</v>
      </c>
      <c r="V148" s="35"/>
      <c r="W148" s="171">
        <f t="shared" si="16"/>
        <v>0</v>
      </c>
      <c r="X148" s="171">
        <v>0.37080000000000002</v>
      </c>
      <c r="Y148" s="171">
        <f t="shared" si="17"/>
        <v>22.248000000000001</v>
      </c>
      <c r="Z148" s="171">
        <v>0</v>
      </c>
      <c r="AA148" s="172">
        <f t="shared" si="18"/>
        <v>0</v>
      </c>
      <c r="AR148" s="18" t="s">
        <v>93</v>
      </c>
      <c r="AT148" s="18" t="s">
        <v>182</v>
      </c>
      <c r="AU148" s="18" t="s">
        <v>86</v>
      </c>
      <c r="AY148" s="18" t="s">
        <v>181</v>
      </c>
      <c r="BE148" s="113">
        <f t="shared" si="19"/>
        <v>0</v>
      </c>
      <c r="BF148" s="113">
        <f t="shared" si="20"/>
        <v>299.39999999999998</v>
      </c>
      <c r="BG148" s="113">
        <f t="shared" si="21"/>
        <v>0</v>
      </c>
      <c r="BH148" s="113">
        <f t="shared" si="22"/>
        <v>0</v>
      </c>
      <c r="BI148" s="113">
        <f t="shared" si="23"/>
        <v>0</v>
      </c>
      <c r="BJ148" s="18" t="s">
        <v>86</v>
      </c>
      <c r="BK148" s="113">
        <f t="shared" si="24"/>
        <v>299.39999999999998</v>
      </c>
      <c r="BL148" s="18" t="s">
        <v>93</v>
      </c>
      <c r="BM148" s="18" t="s">
        <v>10</v>
      </c>
    </row>
    <row r="149" spans="2:65" s="1" customFormat="1" ht="22.5" customHeight="1">
      <c r="B149" s="137"/>
      <c r="C149" s="173" t="s">
        <v>237</v>
      </c>
      <c r="D149" s="173" t="s">
        <v>356</v>
      </c>
      <c r="E149" s="174" t="s">
        <v>1413</v>
      </c>
      <c r="F149" s="311" t="s">
        <v>1414</v>
      </c>
      <c r="G149" s="311"/>
      <c r="H149" s="311"/>
      <c r="I149" s="311"/>
      <c r="J149" s="175" t="s">
        <v>210</v>
      </c>
      <c r="K149" s="176">
        <v>22.2</v>
      </c>
      <c r="L149" s="312">
        <v>10</v>
      </c>
      <c r="M149" s="312"/>
      <c r="N149" s="313">
        <f t="shared" si="15"/>
        <v>222</v>
      </c>
      <c r="O149" s="310"/>
      <c r="P149" s="310"/>
      <c r="Q149" s="310"/>
      <c r="R149" s="140"/>
      <c r="T149" s="170" t="s">
        <v>5</v>
      </c>
      <c r="U149" s="43" t="s">
        <v>42</v>
      </c>
      <c r="V149" s="35"/>
      <c r="W149" s="171">
        <f t="shared" si="16"/>
        <v>0</v>
      </c>
      <c r="X149" s="171">
        <v>1</v>
      </c>
      <c r="Y149" s="171">
        <f t="shared" si="17"/>
        <v>22.2</v>
      </c>
      <c r="Z149" s="171">
        <v>0</v>
      </c>
      <c r="AA149" s="172">
        <f t="shared" si="18"/>
        <v>0</v>
      </c>
      <c r="AR149" s="18" t="s">
        <v>198</v>
      </c>
      <c r="AT149" s="18" t="s">
        <v>356</v>
      </c>
      <c r="AU149" s="18" t="s">
        <v>86</v>
      </c>
      <c r="AY149" s="18" t="s">
        <v>181</v>
      </c>
      <c r="BE149" s="113">
        <f t="shared" si="19"/>
        <v>0</v>
      </c>
      <c r="BF149" s="113">
        <f t="shared" si="20"/>
        <v>222</v>
      </c>
      <c r="BG149" s="113">
        <f t="shared" si="21"/>
        <v>0</v>
      </c>
      <c r="BH149" s="113">
        <f t="shared" si="22"/>
        <v>0</v>
      </c>
      <c r="BI149" s="113">
        <f t="shared" si="23"/>
        <v>0</v>
      </c>
      <c r="BJ149" s="18" t="s">
        <v>86</v>
      </c>
      <c r="BK149" s="113">
        <f t="shared" si="24"/>
        <v>222</v>
      </c>
      <c r="BL149" s="18" t="s">
        <v>93</v>
      </c>
      <c r="BM149" s="18" t="s">
        <v>237</v>
      </c>
    </row>
    <row r="150" spans="2:65" s="1" customFormat="1" ht="44.25" customHeight="1">
      <c r="B150" s="137"/>
      <c r="C150" s="166" t="s">
        <v>240</v>
      </c>
      <c r="D150" s="166" t="s">
        <v>182</v>
      </c>
      <c r="E150" s="167" t="s">
        <v>1415</v>
      </c>
      <c r="F150" s="308" t="s">
        <v>1416</v>
      </c>
      <c r="G150" s="308"/>
      <c r="H150" s="308"/>
      <c r="I150" s="308"/>
      <c r="J150" s="168" t="s">
        <v>193</v>
      </c>
      <c r="K150" s="169">
        <v>120</v>
      </c>
      <c r="L150" s="309">
        <v>1</v>
      </c>
      <c r="M150" s="309"/>
      <c r="N150" s="310">
        <f t="shared" si="15"/>
        <v>120</v>
      </c>
      <c r="O150" s="310"/>
      <c r="P150" s="310"/>
      <c r="Q150" s="310"/>
      <c r="R150" s="140"/>
      <c r="T150" s="170" t="s">
        <v>5</v>
      </c>
      <c r="U150" s="43" t="s">
        <v>42</v>
      </c>
      <c r="V150" s="35"/>
      <c r="W150" s="171">
        <f t="shared" si="16"/>
        <v>0</v>
      </c>
      <c r="X150" s="171">
        <v>6.0999999999999997E-4</v>
      </c>
      <c r="Y150" s="171">
        <f t="shared" si="17"/>
        <v>7.3200000000000001E-2</v>
      </c>
      <c r="Z150" s="171">
        <v>0</v>
      </c>
      <c r="AA150" s="172">
        <f t="shared" si="18"/>
        <v>0</v>
      </c>
      <c r="AR150" s="18" t="s">
        <v>93</v>
      </c>
      <c r="AT150" s="18" t="s">
        <v>182</v>
      </c>
      <c r="AU150" s="18" t="s">
        <v>86</v>
      </c>
      <c r="AY150" s="18" t="s">
        <v>181</v>
      </c>
      <c r="BE150" s="113">
        <f t="shared" si="19"/>
        <v>0</v>
      </c>
      <c r="BF150" s="113">
        <f t="shared" si="20"/>
        <v>120</v>
      </c>
      <c r="BG150" s="113">
        <f t="shared" si="21"/>
        <v>0</v>
      </c>
      <c r="BH150" s="113">
        <f t="shared" si="22"/>
        <v>0</v>
      </c>
      <c r="BI150" s="113">
        <f t="shared" si="23"/>
        <v>0</v>
      </c>
      <c r="BJ150" s="18" t="s">
        <v>86</v>
      </c>
      <c r="BK150" s="113">
        <f t="shared" si="24"/>
        <v>120</v>
      </c>
      <c r="BL150" s="18" t="s">
        <v>93</v>
      </c>
      <c r="BM150" s="18" t="s">
        <v>240</v>
      </c>
    </row>
    <row r="151" spans="2:65" s="1" customFormat="1" ht="44.25" customHeight="1">
      <c r="B151" s="137"/>
      <c r="C151" s="166" t="s">
        <v>243</v>
      </c>
      <c r="D151" s="166" t="s">
        <v>182</v>
      </c>
      <c r="E151" s="167" t="s">
        <v>1417</v>
      </c>
      <c r="F151" s="308" t="s">
        <v>1418</v>
      </c>
      <c r="G151" s="308"/>
      <c r="H151" s="308"/>
      <c r="I151" s="308"/>
      <c r="J151" s="168" t="s">
        <v>193</v>
      </c>
      <c r="K151" s="169">
        <v>120</v>
      </c>
      <c r="L151" s="309">
        <v>14</v>
      </c>
      <c r="M151" s="309"/>
      <c r="N151" s="310">
        <f t="shared" si="15"/>
        <v>1680</v>
      </c>
      <c r="O151" s="310"/>
      <c r="P151" s="310"/>
      <c r="Q151" s="310"/>
      <c r="R151" s="140"/>
      <c r="T151" s="170" t="s">
        <v>5</v>
      </c>
      <c r="U151" s="43" t="s">
        <v>42</v>
      </c>
      <c r="V151" s="35"/>
      <c r="W151" s="171">
        <f t="shared" si="16"/>
        <v>0</v>
      </c>
      <c r="X151" s="171">
        <v>0.12966</v>
      </c>
      <c r="Y151" s="171">
        <f t="shared" si="17"/>
        <v>15.559200000000001</v>
      </c>
      <c r="Z151" s="171">
        <v>0</v>
      </c>
      <c r="AA151" s="172">
        <f t="shared" si="18"/>
        <v>0</v>
      </c>
      <c r="AR151" s="18" t="s">
        <v>93</v>
      </c>
      <c r="AT151" s="18" t="s">
        <v>182</v>
      </c>
      <c r="AU151" s="18" t="s">
        <v>86</v>
      </c>
      <c r="AY151" s="18" t="s">
        <v>181</v>
      </c>
      <c r="BE151" s="113">
        <f t="shared" si="19"/>
        <v>0</v>
      </c>
      <c r="BF151" s="113">
        <f t="shared" si="20"/>
        <v>1680</v>
      </c>
      <c r="BG151" s="113">
        <f t="shared" si="21"/>
        <v>0</v>
      </c>
      <c r="BH151" s="113">
        <f t="shared" si="22"/>
        <v>0</v>
      </c>
      <c r="BI151" s="113">
        <f t="shared" si="23"/>
        <v>0</v>
      </c>
      <c r="BJ151" s="18" t="s">
        <v>86</v>
      </c>
      <c r="BK151" s="113">
        <f t="shared" si="24"/>
        <v>1680</v>
      </c>
      <c r="BL151" s="18" t="s">
        <v>93</v>
      </c>
      <c r="BM151" s="18" t="s">
        <v>243</v>
      </c>
    </row>
    <row r="152" spans="2:65" s="10" customFormat="1" ht="29.85" customHeight="1">
      <c r="B152" s="155"/>
      <c r="C152" s="156"/>
      <c r="D152" s="165" t="s">
        <v>1366</v>
      </c>
      <c r="E152" s="165"/>
      <c r="F152" s="165"/>
      <c r="G152" s="165"/>
      <c r="H152" s="165"/>
      <c r="I152" s="165"/>
      <c r="J152" s="165"/>
      <c r="K152" s="165"/>
      <c r="L152" s="165"/>
      <c r="M152" s="165"/>
      <c r="N152" s="314">
        <f>BK152</f>
        <v>2866.93</v>
      </c>
      <c r="O152" s="315"/>
      <c r="P152" s="315"/>
      <c r="Q152" s="315"/>
      <c r="R152" s="158"/>
      <c r="T152" s="159"/>
      <c r="U152" s="156"/>
      <c r="V152" s="156"/>
      <c r="W152" s="160">
        <f>SUM(W153:W162)</f>
        <v>0</v>
      </c>
      <c r="X152" s="156"/>
      <c r="Y152" s="160">
        <f>SUM(Y153:Y162)</f>
        <v>0.43604999999999999</v>
      </c>
      <c r="Z152" s="156"/>
      <c r="AA152" s="161">
        <f>SUM(AA153:AA162)</f>
        <v>0</v>
      </c>
      <c r="AR152" s="162" t="s">
        <v>82</v>
      </c>
      <c r="AT152" s="163" t="s">
        <v>74</v>
      </c>
      <c r="AU152" s="163" t="s">
        <v>82</v>
      </c>
      <c r="AY152" s="162" t="s">
        <v>181</v>
      </c>
      <c r="BK152" s="164">
        <f>SUM(BK153:BK162)</f>
        <v>2866.93</v>
      </c>
    </row>
    <row r="153" spans="2:65" s="1" customFormat="1" ht="44.25" customHeight="1">
      <c r="B153" s="137"/>
      <c r="C153" s="166" t="s">
        <v>246</v>
      </c>
      <c r="D153" s="166" t="s">
        <v>182</v>
      </c>
      <c r="E153" s="167" t="s">
        <v>1452</v>
      </c>
      <c r="F153" s="308" t="s">
        <v>1453</v>
      </c>
      <c r="G153" s="308"/>
      <c r="H153" s="308"/>
      <c r="I153" s="308"/>
      <c r="J153" s="168" t="s">
        <v>422</v>
      </c>
      <c r="K153" s="169">
        <v>50</v>
      </c>
      <c r="L153" s="309">
        <v>0.94</v>
      </c>
      <c r="M153" s="309"/>
      <c r="N153" s="310">
        <f t="shared" ref="N153:N162" si="25">ROUND(L153*K153,2)</f>
        <v>47</v>
      </c>
      <c r="O153" s="310"/>
      <c r="P153" s="310"/>
      <c r="Q153" s="310"/>
      <c r="R153" s="140"/>
      <c r="T153" s="170" t="s">
        <v>5</v>
      </c>
      <c r="U153" s="43" t="s">
        <v>42</v>
      </c>
      <c r="V153" s="35"/>
      <c r="W153" s="171">
        <f t="shared" ref="W153:W162" si="26">V153*K153</f>
        <v>0</v>
      </c>
      <c r="X153" s="171">
        <v>1.0000000000000001E-5</v>
      </c>
      <c r="Y153" s="171">
        <f t="shared" ref="Y153:Y162" si="27">X153*K153</f>
        <v>5.0000000000000001E-4</v>
      </c>
      <c r="Z153" s="171">
        <v>0</v>
      </c>
      <c r="AA153" s="172">
        <f t="shared" ref="AA153:AA162" si="28">Z153*K153</f>
        <v>0</v>
      </c>
      <c r="AR153" s="18" t="s">
        <v>93</v>
      </c>
      <c r="AT153" s="18" t="s">
        <v>182</v>
      </c>
      <c r="AU153" s="18" t="s">
        <v>86</v>
      </c>
      <c r="AY153" s="18" t="s">
        <v>181</v>
      </c>
      <c r="BE153" s="113">
        <f t="shared" ref="BE153:BE162" si="29">IF(U153="základná",N153,0)</f>
        <v>0</v>
      </c>
      <c r="BF153" s="113">
        <f t="shared" ref="BF153:BF162" si="30">IF(U153="znížená",N153,0)</f>
        <v>47</v>
      </c>
      <c r="BG153" s="113">
        <f t="shared" ref="BG153:BG162" si="31">IF(U153="zákl. prenesená",N153,0)</f>
        <v>0</v>
      </c>
      <c r="BH153" s="113">
        <f t="shared" ref="BH153:BH162" si="32">IF(U153="zníž. prenesená",N153,0)</f>
        <v>0</v>
      </c>
      <c r="BI153" s="113">
        <f t="shared" ref="BI153:BI162" si="33">IF(U153="nulová",N153,0)</f>
        <v>0</v>
      </c>
      <c r="BJ153" s="18" t="s">
        <v>86</v>
      </c>
      <c r="BK153" s="113">
        <f t="shared" ref="BK153:BK162" si="34">ROUND(L153*K153,2)</f>
        <v>47</v>
      </c>
      <c r="BL153" s="18" t="s">
        <v>93</v>
      </c>
      <c r="BM153" s="18" t="s">
        <v>246</v>
      </c>
    </row>
    <row r="154" spans="2:65" s="1" customFormat="1" ht="31.5" customHeight="1">
      <c r="B154" s="137"/>
      <c r="C154" s="173" t="s">
        <v>248</v>
      </c>
      <c r="D154" s="173" t="s">
        <v>356</v>
      </c>
      <c r="E154" s="174" t="s">
        <v>1454</v>
      </c>
      <c r="F154" s="311" t="s">
        <v>1455</v>
      </c>
      <c r="G154" s="311"/>
      <c r="H154" s="311"/>
      <c r="I154" s="311"/>
      <c r="J154" s="175" t="s">
        <v>345</v>
      </c>
      <c r="K154" s="176">
        <v>10</v>
      </c>
      <c r="L154" s="312">
        <v>43.03</v>
      </c>
      <c r="M154" s="312"/>
      <c r="N154" s="313">
        <f t="shared" si="25"/>
        <v>430.3</v>
      </c>
      <c r="O154" s="310"/>
      <c r="P154" s="310"/>
      <c r="Q154" s="310"/>
      <c r="R154" s="140"/>
      <c r="T154" s="170" t="s">
        <v>5</v>
      </c>
      <c r="U154" s="43" t="s">
        <v>42</v>
      </c>
      <c r="V154" s="35"/>
      <c r="W154" s="171">
        <f t="shared" si="26"/>
        <v>0</v>
      </c>
      <c r="X154" s="171">
        <v>2.3140000000000001E-2</v>
      </c>
      <c r="Y154" s="171">
        <f t="shared" si="27"/>
        <v>0.23139999999999999</v>
      </c>
      <c r="Z154" s="171">
        <v>0</v>
      </c>
      <c r="AA154" s="172">
        <f t="shared" si="28"/>
        <v>0</v>
      </c>
      <c r="AR154" s="18" t="s">
        <v>198</v>
      </c>
      <c r="AT154" s="18" t="s">
        <v>356</v>
      </c>
      <c r="AU154" s="18" t="s">
        <v>86</v>
      </c>
      <c r="AY154" s="18" t="s">
        <v>181</v>
      </c>
      <c r="BE154" s="113">
        <f t="shared" si="29"/>
        <v>0</v>
      </c>
      <c r="BF154" s="113">
        <f t="shared" si="30"/>
        <v>430.3</v>
      </c>
      <c r="BG154" s="113">
        <f t="shared" si="31"/>
        <v>0</v>
      </c>
      <c r="BH154" s="113">
        <f t="shared" si="32"/>
        <v>0</v>
      </c>
      <c r="BI154" s="113">
        <f t="shared" si="33"/>
        <v>0</v>
      </c>
      <c r="BJ154" s="18" t="s">
        <v>86</v>
      </c>
      <c r="BK154" s="113">
        <f t="shared" si="34"/>
        <v>430.3</v>
      </c>
      <c r="BL154" s="18" t="s">
        <v>93</v>
      </c>
      <c r="BM154" s="18" t="s">
        <v>248</v>
      </c>
    </row>
    <row r="155" spans="2:65" s="1" customFormat="1" ht="22.5" customHeight="1">
      <c r="B155" s="137"/>
      <c r="C155" s="166" t="s">
        <v>251</v>
      </c>
      <c r="D155" s="166" t="s">
        <v>182</v>
      </c>
      <c r="E155" s="167" t="s">
        <v>1456</v>
      </c>
      <c r="F155" s="308" t="s">
        <v>1457</v>
      </c>
      <c r="G155" s="308"/>
      <c r="H155" s="308"/>
      <c r="I155" s="308"/>
      <c r="J155" s="168" t="s">
        <v>422</v>
      </c>
      <c r="K155" s="169">
        <v>74</v>
      </c>
      <c r="L155" s="309">
        <v>1.28</v>
      </c>
      <c r="M155" s="309"/>
      <c r="N155" s="310">
        <f t="shared" si="25"/>
        <v>94.72</v>
      </c>
      <c r="O155" s="310"/>
      <c r="P155" s="310"/>
      <c r="Q155" s="310"/>
      <c r="R155" s="140"/>
      <c r="T155" s="170" t="s">
        <v>5</v>
      </c>
      <c r="U155" s="43" t="s">
        <v>42</v>
      </c>
      <c r="V155" s="35"/>
      <c r="W155" s="171">
        <f t="shared" si="26"/>
        <v>0</v>
      </c>
      <c r="X155" s="171">
        <v>0</v>
      </c>
      <c r="Y155" s="171">
        <f t="shared" si="27"/>
        <v>0</v>
      </c>
      <c r="Z155" s="171">
        <v>0</v>
      </c>
      <c r="AA155" s="172">
        <f t="shared" si="28"/>
        <v>0</v>
      </c>
      <c r="AR155" s="18" t="s">
        <v>93</v>
      </c>
      <c r="AT155" s="18" t="s">
        <v>182</v>
      </c>
      <c r="AU155" s="18" t="s">
        <v>86</v>
      </c>
      <c r="AY155" s="18" t="s">
        <v>181</v>
      </c>
      <c r="BE155" s="113">
        <f t="shared" si="29"/>
        <v>0</v>
      </c>
      <c r="BF155" s="113">
        <f t="shared" si="30"/>
        <v>94.72</v>
      </c>
      <c r="BG155" s="113">
        <f t="shared" si="31"/>
        <v>0</v>
      </c>
      <c r="BH155" s="113">
        <f t="shared" si="32"/>
        <v>0</v>
      </c>
      <c r="BI155" s="113">
        <f t="shared" si="33"/>
        <v>0</v>
      </c>
      <c r="BJ155" s="18" t="s">
        <v>86</v>
      </c>
      <c r="BK155" s="113">
        <f t="shared" si="34"/>
        <v>94.72</v>
      </c>
      <c r="BL155" s="18" t="s">
        <v>93</v>
      </c>
      <c r="BM155" s="18" t="s">
        <v>251</v>
      </c>
    </row>
    <row r="156" spans="2:65" s="1" customFormat="1" ht="22.5" customHeight="1">
      <c r="B156" s="137"/>
      <c r="C156" s="166" t="s">
        <v>254</v>
      </c>
      <c r="D156" s="166" t="s">
        <v>182</v>
      </c>
      <c r="E156" s="167" t="s">
        <v>1458</v>
      </c>
      <c r="F156" s="308" t="s">
        <v>1459</v>
      </c>
      <c r="G156" s="308"/>
      <c r="H156" s="308"/>
      <c r="I156" s="308"/>
      <c r="J156" s="168" t="s">
        <v>422</v>
      </c>
      <c r="K156" s="169">
        <v>50</v>
      </c>
      <c r="L156" s="309">
        <v>1.61</v>
      </c>
      <c r="M156" s="309"/>
      <c r="N156" s="310">
        <f t="shared" si="25"/>
        <v>80.5</v>
      </c>
      <c r="O156" s="310"/>
      <c r="P156" s="310"/>
      <c r="Q156" s="310"/>
      <c r="R156" s="140"/>
      <c r="T156" s="170" t="s">
        <v>5</v>
      </c>
      <c r="U156" s="43" t="s">
        <v>42</v>
      </c>
      <c r="V156" s="35"/>
      <c r="W156" s="171">
        <f t="shared" si="26"/>
        <v>0</v>
      </c>
      <c r="X156" s="171">
        <v>0</v>
      </c>
      <c r="Y156" s="171">
        <f t="shared" si="27"/>
        <v>0</v>
      </c>
      <c r="Z156" s="171">
        <v>0</v>
      </c>
      <c r="AA156" s="172">
        <f t="shared" si="28"/>
        <v>0</v>
      </c>
      <c r="AR156" s="18" t="s">
        <v>93</v>
      </c>
      <c r="AT156" s="18" t="s">
        <v>182</v>
      </c>
      <c r="AU156" s="18" t="s">
        <v>86</v>
      </c>
      <c r="AY156" s="18" t="s">
        <v>181</v>
      </c>
      <c r="BE156" s="113">
        <f t="shared" si="29"/>
        <v>0</v>
      </c>
      <c r="BF156" s="113">
        <f t="shared" si="30"/>
        <v>80.5</v>
      </c>
      <c r="BG156" s="113">
        <f t="shared" si="31"/>
        <v>0</v>
      </c>
      <c r="BH156" s="113">
        <f t="shared" si="32"/>
        <v>0</v>
      </c>
      <c r="BI156" s="113">
        <f t="shared" si="33"/>
        <v>0</v>
      </c>
      <c r="BJ156" s="18" t="s">
        <v>86</v>
      </c>
      <c r="BK156" s="113">
        <f t="shared" si="34"/>
        <v>80.5</v>
      </c>
      <c r="BL156" s="18" t="s">
        <v>93</v>
      </c>
      <c r="BM156" s="18" t="s">
        <v>254</v>
      </c>
    </row>
    <row r="157" spans="2:65" s="1" customFormat="1" ht="44.25" customHeight="1">
      <c r="B157" s="137"/>
      <c r="C157" s="166" t="s">
        <v>257</v>
      </c>
      <c r="D157" s="166" t="s">
        <v>182</v>
      </c>
      <c r="E157" s="167" t="s">
        <v>1460</v>
      </c>
      <c r="F157" s="308" t="s">
        <v>1461</v>
      </c>
      <c r="G157" s="308"/>
      <c r="H157" s="308"/>
      <c r="I157" s="308"/>
      <c r="J157" s="168" t="s">
        <v>345</v>
      </c>
      <c r="K157" s="169">
        <v>3</v>
      </c>
      <c r="L157" s="309">
        <v>31.76</v>
      </c>
      <c r="M157" s="309"/>
      <c r="N157" s="310">
        <f t="shared" si="25"/>
        <v>95.28</v>
      </c>
      <c r="O157" s="310"/>
      <c r="P157" s="310"/>
      <c r="Q157" s="310"/>
      <c r="R157" s="140"/>
      <c r="T157" s="170" t="s">
        <v>5</v>
      </c>
      <c r="U157" s="43" t="s">
        <v>42</v>
      </c>
      <c r="V157" s="35"/>
      <c r="W157" s="171">
        <f t="shared" si="26"/>
        <v>0</v>
      </c>
      <c r="X157" s="171">
        <v>3.0000000000000001E-5</v>
      </c>
      <c r="Y157" s="171">
        <f t="shared" si="27"/>
        <v>9.0000000000000006E-5</v>
      </c>
      <c r="Z157" s="171">
        <v>0</v>
      </c>
      <c r="AA157" s="172">
        <f t="shared" si="28"/>
        <v>0</v>
      </c>
      <c r="AR157" s="18" t="s">
        <v>93</v>
      </c>
      <c r="AT157" s="18" t="s">
        <v>182</v>
      </c>
      <c r="AU157" s="18" t="s">
        <v>86</v>
      </c>
      <c r="AY157" s="18" t="s">
        <v>181</v>
      </c>
      <c r="BE157" s="113">
        <f t="shared" si="29"/>
        <v>0</v>
      </c>
      <c r="BF157" s="113">
        <f t="shared" si="30"/>
        <v>95.28</v>
      </c>
      <c r="BG157" s="113">
        <f t="shared" si="31"/>
        <v>0</v>
      </c>
      <c r="BH157" s="113">
        <f t="shared" si="32"/>
        <v>0</v>
      </c>
      <c r="BI157" s="113">
        <f t="shared" si="33"/>
        <v>0</v>
      </c>
      <c r="BJ157" s="18" t="s">
        <v>86</v>
      </c>
      <c r="BK157" s="113">
        <f t="shared" si="34"/>
        <v>95.28</v>
      </c>
      <c r="BL157" s="18" t="s">
        <v>93</v>
      </c>
      <c r="BM157" s="18" t="s">
        <v>257</v>
      </c>
    </row>
    <row r="158" spans="2:65" s="1" customFormat="1" ht="44.25" customHeight="1">
      <c r="B158" s="137"/>
      <c r="C158" s="173" t="s">
        <v>260</v>
      </c>
      <c r="D158" s="173" t="s">
        <v>356</v>
      </c>
      <c r="E158" s="174" t="s">
        <v>1462</v>
      </c>
      <c r="F158" s="311" t="s">
        <v>1463</v>
      </c>
      <c r="G158" s="311"/>
      <c r="H158" s="311"/>
      <c r="I158" s="311"/>
      <c r="J158" s="175" t="s">
        <v>345</v>
      </c>
      <c r="K158" s="176">
        <v>3</v>
      </c>
      <c r="L158" s="312">
        <v>107.14</v>
      </c>
      <c r="M158" s="312"/>
      <c r="N158" s="313">
        <f t="shared" si="25"/>
        <v>321.42</v>
      </c>
      <c r="O158" s="310"/>
      <c r="P158" s="310"/>
      <c r="Q158" s="310"/>
      <c r="R158" s="140"/>
      <c r="T158" s="170" t="s">
        <v>5</v>
      </c>
      <c r="U158" s="43" t="s">
        <v>42</v>
      </c>
      <c r="V158" s="35"/>
      <c r="W158" s="171">
        <f t="shared" si="26"/>
        <v>0</v>
      </c>
      <c r="X158" s="171">
        <v>4.53E-2</v>
      </c>
      <c r="Y158" s="171">
        <f t="shared" si="27"/>
        <v>0.13589999999999999</v>
      </c>
      <c r="Z158" s="171">
        <v>0</v>
      </c>
      <c r="AA158" s="172">
        <f t="shared" si="28"/>
        <v>0</v>
      </c>
      <c r="AR158" s="18" t="s">
        <v>198</v>
      </c>
      <c r="AT158" s="18" t="s">
        <v>356</v>
      </c>
      <c r="AU158" s="18" t="s">
        <v>86</v>
      </c>
      <c r="AY158" s="18" t="s">
        <v>181</v>
      </c>
      <c r="BE158" s="113">
        <f t="shared" si="29"/>
        <v>0</v>
      </c>
      <c r="BF158" s="113">
        <f t="shared" si="30"/>
        <v>321.42</v>
      </c>
      <c r="BG158" s="113">
        <f t="shared" si="31"/>
        <v>0</v>
      </c>
      <c r="BH158" s="113">
        <f t="shared" si="32"/>
        <v>0</v>
      </c>
      <c r="BI158" s="113">
        <f t="shared" si="33"/>
        <v>0</v>
      </c>
      <c r="BJ158" s="18" t="s">
        <v>86</v>
      </c>
      <c r="BK158" s="113">
        <f t="shared" si="34"/>
        <v>321.42</v>
      </c>
      <c r="BL158" s="18" t="s">
        <v>93</v>
      </c>
      <c r="BM158" s="18" t="s">
        <v>260</v>
      </c>
    </row>
    <row r="159" spans="2:65" s="1" customFormat="1" ht="31.5" customHeight="1">
      <c r="B159" s="137"/>
      <c r="C159" s="173" t="s">
        <v>263</v>
      </c>
      <c r="D159" s="173" t="s">
        <v>356</v>
      </c>
      <c r="E159" s="174" t="s">
        <v>1464</v>
      </c>
      <c r="F159" s="311" t="s">
        <v>1465</v>
      </c>
      <c r="G159" s="311"/>
      <c r="H159" s="311"/>
      <c r="I159" s="311"/>
      <c r="J159" s="175" t="s">
        <v>345</v>
      </c>
      <c r="K159" s="176">
        <v>3</v>
      </c>
      <c r="L159" s="312">
        <v>36.950000000000003</v>
      </c>
      <c r="M159" s="312"/>
      <c r="N159" s="313">
        <f t="shared" si="25"/>
        <v>110.85</v>
      </c>
      <c r="O159" s="310"/>
      <c r="P159" s="310"/>
      <c r="Q159" s="310"/>
      <c r="R159" s="140"/>
      <c r="T159" s="170" t="s">
        <v>5</v>
      </c>
      <c r="U159" s="43" t="s">
        <v>42</v>
      </c>
      <c r="V159" s="35"/>
      <c r="W159" s="171">
        <f t="shared" si="26"/>
        <v>0</v>
      </c>
      <c r="X159" s="171">
        <v>1.0359999999999999E-2</v>
      </c>
      <c r="Y159" s="171">
        <f t="shared" si="27"/>
        <v>3.1079999999999997E-2</v>
      </c>
      <c r="Z159" s="171">
        <v>0</v>
      </c>
      <c r="AA159" s="172">
        <f t="shared" si="28"/>
        <v>0</v>
      </c>
      <c r="AR159" s="18" t="s">
        <v>198</v>
      </c>
      <c r="AT159" s="18" t="s">
        <v>356</v>
      </c>
      <c r="AU159" s="18" t="s">
        <v>86</v>
      </c>
      <c r="AY159" s="18" t="s">
        <v>181</v>
      </c>
      <c r="BE159" s="113">
        <f t="shared" si="29"/>
        <v>0</v>
      </c>
      <c r="BF159" s="113">
        <f t="shared" si="30"/>
        <v>110.85</v>
      </c>
      <c r="BG159" s="113">
        <f t="shared" si="31"/>
        <v>0</v>
      </c>
      <c r="BH159" s="113">
        <f t="shared" si="32"/>
        <v>0</v>
      </c>
      <c r="BI159" s="113">
        <f t="shared" si="33"/>
        <v>0</v>
      </c>
      <c r="BJ159" s="18" t="s">
        <v>86</v>
      </c>
      <c r="BK159" s="113">
        <f t="shared" si="34"/>
        <v>110.85</v>
      </c>
      <c r="BL159" s="18" t="s">
        <v>93</v>
      </c>
      <c r="BM159" s="18" t="s">
        <v>263</v>
      </c>
    </row>
    <row r="160" spans="2:65" s="1" customFormat="1" ht="44.25" customHeight="1">
      <c r="B160" s="137"/>
      <c r="C160" s="173" t="s">
        <v>266</v>
      </c>
      <c r="D160" s="173" t="s">
        <v>356</v>
      </c>
      <c r="E160" s="174" t="s">
        <v>1466</v>
      </c>
      <c r="F160" s="311" t="s">
        <v>1467</v>
      </c>
      <c r="G160" s="311"/>
      <c r="H160" s="311"/>
      <c r="I160" s="311"/>
      <c r="J160" s="175" t="s">
        <v>345</v>
      </c>
      <c r="K160" s="176">
        <v>3</v>
      </c>
      <c r="L160" s="312">
        <v>51.62</v>
      </c>
      <c r="M160" s="312"/>
      <c r="N160" s="313">
        <f t="shared" si="25"/>
        <v>154.86000000000001</v>
      </c>
      <c r="O160" s="310"/>
      <c r="P160" s="310"/>
      <c r="Q160" s="310"/>
      <c r="R160" s="140"/>
      <c r="T160" s="170" t="s">
        <v>5</v>
      </c>
      <c r="U160" s="43" t="s">
        <v>42</v>
      </c>
      <c r="V160" s="35"/>
      <c r="W160" s="171">
        <f t="shared" si="26"/>
        <v>0</v>
      </c>
      <c r="X160" s="171">
        <v>6.77E-3</v>
      </c>
      <c r="Y160" s="171">
        <f t="shared" si="27"/>
        <v>2.0310000000000002E-2</v>
      </c>
      <c r="Z160" s="171">
        <v>0</v>
      </c>
      <c r="AA160" s="172">
        <f t="shared" si="28"/>
        <v>0</v>
      </c>
      <c r="AR160" s="18" t="s">
        <v>198</v>
      </c>
      <c r="AT160" s="18" t="s">
        <v>356</v>
      </c>
      <c r="AU160" s="18" t="s">
        <v>86</v>
      </c>
      <c r="AY160" s="18" t="s">
        <v>181</v>
      </c>
      <c r="BE160" s="113">
        <f t="shared" si="29"/>
        <v>0</v>
      </c>
      <c r="BF160" s="113">
        <f t="shared" si="30"/>
        <v>154.86000000000001</v>
      </c>
      <c r="BG160" s="113">
        <f t="shared" si="31"/>
        <v>0</v>
      </c>
      <c r="BH160" s="113">
        <f t="shared" si="32"/>
        <v>0</v>
      </c>
      <c r="BI160" s="113">
        <f t="shared" si="33"/>
        <v>0</v>
      </c>
      <c r="BJ160" s="18" t="s">
        <v>86</v>
      </c>
      <c r="BK160" s="113">
        <f t="shared" si="34"/>
        <v>154.86000000000001</v>
      </c>
      <c r="BL160" s="18" t="s">
        <v>93</v>
      </c>
      <c r="BM160" s="18" t="s">
        <v>266</v>
      </c>
    </row>
    <row r="161" spans="2:65" s="1" customFormat="1" ht="22.5" customHeight="1">
      <c r="B161" s="137"/>
      <c r="C161" s="173" t="s">
        <v>269</v>
      </c>
      <c r="D161" s="173" t="s">
        <v>356</v>
      </c>
      <c r="E161" s="174" t="s">
        <v>1468</v>
      </c>
      <c r="F161" s="311" t="s">
        <v>1469</v>
      </c>
      <c r="G161" s="311"/>
      <c r="H161" s="311"/>
      <c r="I161" s="311"/>
      <c r="J161" s="175" t="s">
        <v>618</v>
      </c>
      <c r="K161" s="176">
        <v>1</v>
      </c>
      <c r="L161" s="312">
        <v>1500</v>
      </c>
      <c r="M161" s="312"/>
      <c r="N161" s="313">
        <f t="shared" si="25"/>
        <v>1500</v>
      </c>
      <c r="O161" s="310"/>
      <c r="P161" s="310"/>
      <c r="Q161" s="310"/>
      <c r="R161" s="140"/>
      <c r="T161" s="170" t="s">
        <v>5</v>
      </c>
      <c r="U161" s="43" t="s">
        <v>42</v>
      </c>
      <c r="V161" s="35"/>
      <c r="W161" s="171">
        <f t="shared" si="26"/>
        <v>0</v>
      </c>
      <c r="X161" s="171">
        <v>6.77E-3</v>
      </c>
      <c r="Y161" s="171">
        <f t="shared" si="27"/>
        <v>6.77E-3</v>
      </c>
      <c r="Z161" s="171">
        <v>0</v>
      </c>
      <c r="AA161" s="172">
        <f t="shared" si="28"/>
        <v>0</v>
      </c>
      <c r="AR161" s="18" t="s">
        <v>198</v>
      </c>
      <c r="AT161" s="18" t="s">
        <v>356</v>
      </c>
      <c r="AU161" s="18" t="s">
        <v>86</v>
      </c>
      <c r="AY161" s="18" t="s">
        <v>181</v>
      </c>
      <c r="BE161" s="113">
        <f t="shared" si="29"/>
        <v>0</v>
      </c>
      <c r="BF161" s="113">
        <f t="shared" si="30"/>
        <v>1500</v>
      </c>
      <c r="BG161" s="113">
        <f t="shared" si="31"/>
        <v>0</v>
      </c>
      <c r="BH161" s="113">
        <f t="shared" si="32"/>
        <v>0</v>
      </c>
      <c r="BI161" s="113">
        <f t="shared" si="33"/>
        <v>0</v>
      </c>
      <c r="BJ161" s="18" t="s">
        <v>86</v>
      </c>
      <c r="BK161" s="113">
        <f t="shared" si="34"/>
        <v>1500</v>
      </c>
      <c r="BL161" s="18" t="s">
        <v>93</v>
      </c>
      <c r="BM161" s="18" t="s">
        <v>269</v>
      </c>
    </row>
    <row r="162" spans="2:65" s="1" customFormat="1" ht="31.5" customHeight="1">
      <c r="B162" s="137"/>
      <c r="C162" s="166" t="s">
        <v>272</v>
      </c>
      <c r="D162" s="166" t="s">
        <v>182</v>
      </c>
      <c r="E162" s="167" t="s">
        <v>1470</v>
      </c>
      <c r="F162" s="308" t="s">
        <v>1471</v>
      </c>
      <c r="G162" s="308"/>
      <c r="H162" s="308"/>
      <c r="I162" s="308"/>
      <c r="J162" s="168" t="s">
        <v>422</v>
      </c>
      <c r="K162" s="169">
        <v>50</v>
      </c>
      <c r="L162" s="309">
        <v>0.64</v>
      </c>
      <c r="M162" s="309"/>
      <c r="N162" s="310">
        <f t="shared" si="25"/>
        <v>32</v>
      </c>
      <c r="O162" s="310"/>
      <c r="P162" s="310"/>
      <c r="Q162" s="310"/>
      <c r="R162" s="140"/>
      <c r="T162" s="170" t="s">
        <v>5</v>
      </c>
      <c r="U162" s="43" t="s">
        <v>42</v>
      </c>
      <c r="V162" s="35"/>
      <c r="W162" s="171">
        <f t="shared" si="26"/>
        <v>0</v>
      </c>
      <c r="X162" s="171">
        <v>2.0000000000000001E-4</v>
      </c>
      <c r="Y162" s="171">
        <f t="shared" si="27"/>
        <v>0.01</v>
      </c>
      <c r="Z162" s="171">
        <v>0</v>
      </c>
      <c r="AA162" s="172">
        <f t="shared" si="28"/>
        <v>0</v>
      </c>
      <c r="AR162" s="18" t="s">
        <v>93</v>
      </c>
      <c r="AT162" s="18" t="s">
        <v>182</v>
      </c>
      <c r="AU162" s="18" t="s">
        <v>86</v>
      </c>
      <c r="AY162" s="18" t="s">
        <v>181</v>
      </c>
      <c r="BE162" s="113">
        <f t="shared" si="29"/>
        <v>0</v>
      </c>
      <c r="BF162" s="113">
        <f t="shared" si="30"/>
        <v>32</v>
      </c>
      <c r="BG162" s="113">
        <f t="shared" si="31"/>
        <v>0</v>
      </c>
      <c r="BH162" s="113">
        <f t="shared" si="32"/>
        <v>0</v>
      </c>
      <c r="BI162" s="113">
        <f t="shared" si="33"/>
        <v>0</v>
      </c>
      <c r="BJ162" s="18" t="s">
        <v>86</v>
      </c>
      <c r="BK162" s="113">
        <f t="shared" si="34"/>
        <v>32</v>
      </c>
      <c r="BL162" s="18" t="s">
        <v>93</v>
      </c>
      <c r="BM162" s="18" t="s">
        <v>272</v>
      </c>
    </row>
    <row r="163" spans="2:65" s="10" customFormat="1" ht="29.85" customHeight="1">
      <c r="B163" s="155"/>
      <c r="C163" s="156"/>
      <c r="D163" s="165" t="s">
        <v>153</v>
      </c>
      <c r="E163" s="165"/>
      <c r="F163" s="165"/>
      <c r="G163" s="165"/>
      <c r="H163" s="165"/>
      <c r="I163" s="165"/>
      <c r="J163" s="165"/>
      <c r="K163" s="165"/>
      <c r="L163" s="165"/>
      <c r="M163" s="165"/>
      <c r="N163" s="314">
        <f>BK163</f>
        <v>800</v>
      </c>
      <c r="O163" s="315"/>
      <c r="P163" s="315"/>
      <c r="Q163" s="315"/>
      <c r="R163" s="158"/>
      <c r="T163" s="159"/>
      <c r="U163" s="156"/>
      <c r="V163" s="156"/>
      <c r="W163" s="160">
        <f>W164</f>
        <v>0</v>
      </c>
      <c r="X163" s="156"/>
      <c r="Y163" s="160">
        <f>Y164</f>
        <v>3.0000000000000001E-3</v>
      </c>
      <c r="Z163" s="156"/>
      <c r="AA163" s="161">
        <f>AA164</f>
        <v>0</v>
      </c>
      <c r="AR163" s="162" t="s">
        <v>82</v>
      </c>
      <c r="AT163" s="163" t="s">
        <v>74</v>
      </c>
      <c r="AU163" s="163" t="s">
        <v>82</v>
      </c>
      <c r="AY163" s="162" t="s">
        <v>181</v>
      </c>
      <c r="BK163" s="164">
        <f>BK164</f>
        <v>800</v>
      </c>
    </row>
    <row r="164" spans="2:65" s="1" customFormat="1" ht="31.5" customHeight="1">
      <c r="B164" s="137"/>
      <c r="C164" s="166" t="s">
        <v>275</v>
      </c>
      <c r="D164" s="166" t="s">
        <v>182</v>
      </c>
      <c r="E164" s="167" t="s">
        <v>1441</v>
      </c>
      <c r="F164" s="308" t="s">
        <v>1442</v>
      </c>
      <c r="G164" s="308"/>
      <c r="H164" s="308"/>
      <c r="I164" s="308"/>
      <c r="J164" s="168" t="s">
        <v>422</v>
      </c>
      <c r="K164" s="169">
        <v>100</v>
      </c>
      <c r="L164" s="309">
        <v>8</v>
      </c>
      <c r="M164" s="309"/>
      <c r="N164" s="310">
        <f>ROUND(L164*K164,2)</f>
        <v>800</v>
      </c>
      <c r="O164" s="310"/>
      <c r="P164" s="310"/>
      <c r="Q164" s="310"/>
      <c r="R164" s="140"/>
      <c r="T164" s="170" t="s">
        <v>5</v>
      </c>
      <c r="U164" s="43" t="s">
        <v>42</v>
      </c>
      <c r="V164" s="35"/>
      <c r="W164" s="171">
        <f>V164*K164</f>
        <v>0</v>
      </c>
      <c r="X164" s="171">
        <v>3.0000000000000001E-5</v>
      </c>
      <c r="Y164" s="171">
        <f>X164*K164</f>
        <v>3.0000000000000001E-3</v>
      </c>
      <c r="Z164" s="171">
        <v>0</v>
      </c>
      <c r="AA164" s="172">
        <f>Z164*K164</f>
        <v>0</v>
      </c>
      <c r="AR164" s="18" t="s">
        <v>93</v>
      </c>
      <c r="AT164" s="18" t="s">
        <v>182</v>
      </c>
      <c r="AU164" s="18" t="s">
        <v>86</v>
      </c>
      <c r="AY164" s="18" t="s">
        <v>181</v>
      </c>
      <c r="BE164" s="113">
        <f>IF(U164="základná",N164,0)</f>
        <v>0</v>
      </c>
      <c r="BF164" s="113">
        <f>IF(U164="znížená",N164,0)</f>
        <v>800</v>
      </c>
      <c r="BG164" s="113">
        <f>IF(U164="zákl. prenesená",N164,0)</f>
        <v>0</v>
      </c>
      <c r="BH164" s="113">
        <f>IF(U164="zníž. prenesená",N164,0)</f>
        <v>0</v>
      </c>
      <c r="BI164" s="113">
        <f>IF(U164="nulová",N164,0)</f>
        <v>0</v>
      </c>
      <c r="BJ164" s="18" t="s">
        <v>86</v>
      </c>
      <c r="BK164" s="113">
        <f>ROUND(L164*K164,2)</f>
        <v>800</v>
      </c>
      <c r="BL164" s="18" t="s">
        <v>93</v>
      </c>
      <c r="BM164" s="18" t="s">
        <v>275</v>
      </c>
    </row>
    <row r="165" spans="2:65" s="10" customFormat="1" ht="29.85" customHeight="1">
      <c r="B165" s="155"/>
      <c r="C165" s="156"/>
      <c r="D165" s="165" t="s">
        <v>154</v>
      </c>
      <c r="E165" s="165"/>
      <c r="F165" s="165"/>
      <c r="G165" s="165"/>
      <c r="H165" s="165"/>
      <c r="I165" s="165"/>
      <c r="J165" s="165"/>
      <c r="K165" s="165"/>
      <c r="L165" s="165"/>
      <c r="M165" s="165"/>
      <c r="N165" s="314">
        <f>BK165</f>
        <v>17.079999999999998</v>
      </c>
      <c r="O165" s="315"/>
      <c r="P165" s="315"/>
      <c r="Q165" s="315"/>
      <c r="R165" s="158"/>
      <c r="T165" s="159"/>
      <c r="U165" s="156"/>
      <c r="V165" s="156"/>
      <c r="W165" s="160">
        <f>W166</f>
        <v>0</v>
      </c>
      <c r="X165" s="156"/>
      <c r="Y165" s="160">
        <f>Y166</f>
        <v>0</v>
      </c>
      <c r="Z165" s="156"/>
      <c r="AA165" s="161">
        <f>AA166</f>
        <v>0</v>
      </c>
      <c r="AR165" s="162" t="s">
        <v>82</v>
      </c>
      <c r="AT165" s="163" t="s">
        <v>74</v>
      </c>
      <c r="AU165" s="163" t="s">
        <v>82</v>
      </c>
      <c r="AY165" s="162" t="s">
        <v>181</v>
      </c>
      <c r="BK165" s="164">
        <f>BK166</f>
        <v>17.079999999999998</v>
      </c>
    </row>
    <row r="166" spans="2:65" s="1" customFormat="1" ht="31.5" customHeight="1">
      <c r="B166" s="137"/>
      <c r="C166" s="166" t="s">
        <v>278</v>
      </c>
      <c r="D166" s="166" t="s">
        <v>182</v>
      </c>
      <c r="E166" s="167" t="s">
        <v>1443</v>
      </c>
      <c r="F166" s="308" t="s">
        <v>1444</v>
      </c>
      <c r="G166" s="308"/>
      <c r="H166" s="308"/>
      <c r="I166" s="308"/>
      <c r="J166" s="168" t="s">
        <v>210</v>
      </c>
      <c r="K166" s="169">
        <v>170.83799999999999</v>
      </c>
      <c r="L166" s="309">
        <v>0.1</v>
      </c>
      <c r="M166" s="309"/>
      <c r="N166" s="310">
        <f>ROUND(L166*K166,2)</f>
        <v>17.079999999999998</v>
      </c>
      <c r="O166" s="310"/>
      <c r="P166" s="310"/>
      <c r="Q166" s="310"/>
      <c r="R166" s="140"/>
      <c r="T166" s="170" t="s">
        <v>5</v>
      </c>
      <c r="U166" s="43" t="s">
        <v>42</v>
      </c>
      <c r="V166" s="35"/>
      <c r="W166" s="171">
        <f>V166*K166</f>
        <v>0</v>
      </c>
      <c r="X166" s="171">
        <v>0</v>
      </c>
      <c r="Y166" s="171">
        <f>X166*K166</f>
        <v>0</v>
      </c>
      <c r="Z166" s="171">
        <v>0</v>
      </c>
      <c r="AA166" s="172">
        <f>Z166*K166</f>
        <v>0</v>
      </c>
      <c r="AR166" s="18" t="s">
        <v>93</v>
      </c>
      <c r="AT166" s="18" t="s">
        <v>182</v>
      </c>
      <c r="AU166" s="18" t="s">
        <v>86</v>
      </c>
      <c r="AY166" s="18" t="s">
        <v>181</v>
      </c>
      <c r="BE166" s="113">
        <f>IF(U166="základná",N166,0)</f>
        <v>0</v>
      </c>
      <c r="BF166" s="113">
        <f>IF(U166="znížená",N166,0)</f>
        <v>17.079999999999998</v>
      </c>
      <c r="BG166" s="113">
        <f>IF(U166="zákl. prenesená",N166,0)</f>
        <v>0</v>
      </c>
      <c r="BH166" s="113">
        <f>IF(U166="zníž. prenesená",N166,0)</f>
        <v>0</v>
      </c>
      <c r="BI166" s="113">
        <f>IF(U166="nulová",N166,0)</f>
        <v>0</v>
      </c>
      <c r="BJ166" s="18" t="s">
        <v>86</v>
      </c>
      <c r="BK166" s="113">
        <f>ROUND(L166*K166,2)</f>
        <v>17.079999999999998</v>
      </c>
      <c r="BL166" s="18" t="s">
        <v>93</v>
      </c>
      <c r="BM166" s="18" t="s">
        <v>278</v>
      </c>
    </row>
    <row r="167" spans="2:65" s="1" customFormat="1" ht="50.1" customHeight="1">
      <c r="B167" s="34"/>
      <c r="C167" s="35"/>
      <c r="D167" s="157" t="s">
        <v>619</v>
      </c>
      <c r="E167" s="35"/>
      <c r="F167" s="35"/>
      <c r="G167" s="35"/>
      <c r="H167" s="35"/>
      <c r="I167" s="35"/>
      <c r="J167" s="35"/>
      <c r="K167" s="35"/>
      <c r="L167" s="35"/>
      <c r="M167" s="35"/>
      <c r="N167" s="316">
        <f>BK167</f>
        <v>0</v>
      </c>
      <c r="O167" s="317"/>
      <c r="P167" s="317"/>
      <c r="Q167" s="317"/>
      <c r="R167" s="36"/>
      <c r="T167" s="177"/>
      <c r="U167" s="55"/>
      <c r="V167" s="55"/>
      <c r="W167" s="55"/>
      <c r="X167" s="55"/>
      <c r="Y167" s="55"/>
      <c r="Z167" s="55"/>
      <c r="AA167" s="57"/>
      <c r="AT167" s="18" t="s">
        <v>74</v>
      </c>
      <c r="AU167" s="18" t="s">
        <v>75</v>
      </c>
      <c r="AY167" s="18" t="s">
        <v>620</v>
      </c>
      <c r="BK167" s="113">
        <v>0</v>
      </c>
    </row>
    <row r="168" spans="2:65" s="1" customFormat="1" ht="6.9" customHeight="1">
      <c r="B168" s="58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60"/>
    </row>
  </sheetData>
  <mergeCells count="186">
    <mergeCell ref="N167:Q167"/>
    <mergeCell ref="H1:K1"/>
    <mergeCell ref="S2:AC2"/>
    <mergeCell ref="F166:I166"/>
    <mergeCell ref="L166:M166"/>
    <mergeCell ref="N166:Q166"/>
    <mergeCell ref="N124:Q124"/>
    <mergeCell ref="N125:Q125"/>
    <mergeCell ref="N126:Q126"/>
    <mergeCell ref="N143:Q143"/>
    <mergeCell ref="N145:Q145"/>
    <mergeCell ref="N152:Q152"/>
    <mergeCell ref="N163:Q163"/>
    <mergeCell ref="N165:Q165"/>
    <mergeCell ref="F161:I161"/>
    <mergeCell ref="L161:M161"/>
    <mergeCell ref="N161:Q161"/>
    <mergeCell ref="F162:I162"/>
    <mergeCell ref="L162:M162"/>
    <mergeCell ref="N162:Q162"/>
    <mergeCell ref="F164:I164"/>
    <mergeCell ref="L164:M164"/>
    <mergeCell ref="N164:Q164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1:I151"/>
    <mergeCell ref="L151:M151"/>
    <mergeCell ref="N151:Q151"/>
    <mergeCell ref="F153:I153"/>
    <mergeCell ref="L153:M153"/>
    <mergeCell ref="N153:Q153"/>
    <mergeCell ref="F154:I154"/>
    <mergeCell ref="L154:M154"/>
    <mergeCell ref="N154:Q154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4:I144"/>
    <mergeCell ref="L144:M144"/>
    <mergeCell ref="N144:Q144"/>
    <mergeCell ref="F146:I146"/>
    <mergeCell ref="L146:M146"/>
    <mergeCell ref="N146:Q146"/>
    <mergeCell ref="F147:I147"/>
    <mergeCell ref="L147:M147"/>
    <mergeCell ref="N147:Q147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16:P116"/>
    <mergeCell ref="M118:P118"/>
    <mergeCell ref="M120:Q120"/>
    <mergeCell ref="M121:Q121"/>
    <mergeCell ref="F123:I123"/>
    <mergeCell ref="L123:M123"/>
    <mergeCell ref="N123:Q123"/>
    <mergeCell ref="F127:I127"/>
    <mergeCell ref="L127:M127"/>
    <mergeCell ref="N127:Q127"/>
    <mergeCell ref="D102:H102"/>
    <mergeCell ref="N102:Q102"/>
    <mergeCell ref="D103:H103"/>
    <mergeCell ref="N103:Q103"/>
    <mergeCell ref="N104:Q104"/>
    <mergeCell ref="L106:Q106"/>
    <mergeCell ref="C112:Q112"/>
    <mergeCell ref="F114:P114"/>
    <mergeCell ref="F115:P115"/>
    <mergeCell ref="N95:Q95"/>
    <mergeCell ref="N96:Q96"/>
    <mergeCell ref="N98:Q98"/>
    <mergeCell ref="D99:H99"/>
    <mergeCell ref="N99:Q99"/>
    <mergeCell ref="D100:H100"/>
    <mergeCell ref="N100:Q100"/>
    <mergeCell ref="D101:H101"/>
    <mergeCell ref="N101:Q101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23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20"/>
  <sheetViews>
    <sheetView showGridLines="0" workbookViewId="0">
      <pane ySplit="1" topLeftCell="A109" activePane="bottomLeft" state="frozen"/>
      <selection pane="bottomLeft" activeCell="L119" sqref="L119"/>
    </sheetView>
  </sheetViews>
  <sheetFormatPr defaultRowHeight="12"/>
  <cols>
    <col min="1" max="1" width="8.140625" customWidth="1"/>
    <col min="2" max="2" width="1.7109375" customWidth="1"/>
    <col min="3" max="4" width="4.140625" customWidth="1"/>
    <col min="5" max="5" width="17.140625" customWidth="1"/>
    <col min="6" max="7" width="11.140625" customWidth="1"/>
    <col min="8" max="8" width="12.28515625" customWidth="1"/>
    <col min="9" max="9" width="7" customWidth="1"/>
    <col min="10" max="10" width="5.140625" customWidth="1"/>
    <col min="11" max="11" width="11.28515625" customWidth="1"/>
    <col min="12" max="12" width="12" customWidth="1"/>
    <col min="13" max="14" width="6" customWidth="1"/>
    <col min="15" max="15" width="2" customWidth="1"/>
    <col min="16" max="16" width="12.285156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140625" hidden="1" customWidth="1"/>
    <col min="22" max="22" width="12.140625" hidden="1" customWidth="1"/>
    <col min="23" max="23" width="16.140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140625" hidden="1" customWidth="1"/>
    <col min="29" max="29" width="11" customWidth="1"/>
    <col min="30" max="30" width="15" customWidth="1"/>
    <col min="31" max="31" width="16.140625" customWidth="1"/>
    <col min="44" max="65" width="9.1406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133</v>
      </c>
      <c r="G1" s="14"/>
      <c r="H1" s="320" t="s">
        <v>134</v>
      </c>
      <c r="I1" s="320"/>
      <c r="J1" s="320"/>
      <c r="K1" s="320"/>
      <c r="L1" s="14" t="s">
        <v>135</v>
      </c>
      <c r="M1" s="12"/>
      <c r="N1" s="12"/>
      <c r="O1" s="13" t="s">
        <v>136</v>
      </c>
      <c r="P1" s="12"/>
      <c r="Q1" s="12"/>
      <c r="R1" s="12"/>
      <c r="S1" s="14" t="s">
        <v>137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>
      <c r="C2" s="235" t="s">
        <v>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79" t="s">
        <v>8</v>
      </c>
      <c r="T2" s="280"/>
      <c r="U2" s="280"/>
      <c r="V2" s="280"/>
      <c r="W2" s="280"/>
      <c r="X2" s="280"/>
      <c r="Y2" s="280"/>
      <c r="Z2" s="280"/>
      <c r="AA2" s="280"/>
      <c r="AB2" s="280"/>
      <c r="AC2" s="280"/>
      <c r="AT2" s="18" t="s">
        <v>120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75</v>
      </c>
    </row>
    <row r="4" spans="1:66" ht="36.9" customHeight="1">
      <c r="B4" s="22"/>
      <c r="C4" s="237" t="s">
        <v>138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"/>
      <c r="T4" s="24" t="s">
        <v>12</v>
      </c>
      <c r="AT4" s="18" t="s">
        <v>6</v>
      </c>
    </row>
    <row r="5" spans="1:66" ht="6.9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18</v>
      </c>
      <c r="E6" s="26"/>
      <c r="F6" s="286" t="str">
        <f>'Rekapitulácia stavby'!K6</f>
        <v>Novostavba materskej školy na parcele č.370/12, Púchov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6"/>
      <c r="R6" s="23"/>
    </row>
    <row r="7" spans="1:66" s="1" customFormat="1" ht="32.85" customHeight="1">
      <c r="B7" s="34"/>
      <c r="C7" s="35"/>
      <c r="D7" s="29" t="s">
        <v>139</v>
      </c>
      <c r="E7" s="35"/>
      <c r="F7" s="243" t="s">
        <v>1472</v>
      </c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35"/>
      <c r="R7" s="36"/>
    </row>
    <row r="8" spans="1:66" s="1" customFormat="1" ht="14.4" customHeight="1">
      <c r="B8" s="34"/>
      <c r="C8" s="35"/>
      <c r="D8" s="30" t="s">
        <v>20</v>
      </c>
      <c r="E8" s="35"/>
      <c r="F8" s="28" t="s">
        <v>23</v>
      </c>
      <c r="G8" s="35"/>
      <c r="H8" s="35"/>
      <c r="I8" s="35"/>
      <c r="J8" s="35"/>
      <c r="K8" s="35"/>
      <c r="L8" s="35"/>
      <c r="M8" s="30" t="s">
        <v>21</v>
      </c>
      <c r="N8" s="35"/>
      <c r="O8" s="28" t="s">
        <v>5</v>
      </c>
      <c r="P8" s="35"/>
      <c r="Q8" s="35"/>
      <c r="R8" s="36"/>
    </row>
    <row r="9" spans="1:66" s="1" customFormat="1" ht="14.4" customHeight="1">
      <c r="B9" s="34"/>
      <c r="C9" s="35"/>
      <c r="D9" s="30" t="s">
        <v>22</v>
      </c>
      <c r="E9" s="35"/>
      <c r="F9" s="28" t="s">
        <v>23</v>
      </c>
      <c r="G9" s="35"/>
      <c r="H9" s="35"/>
      <c r="I9" s="35"/>
      <c r="J9" s="35"/>
      <c r="K9" s="35"/>
      <c r="L9" s="35"/>
      <c r="M9" s="30" t="s">
        <v>24</v>
      </c>
      <c r="N9" s="35"/>
      <c r="O9" s="289">
        <f>'Rekapitulácia stavby'!AN8</f>
        <v>43097</v>
      </c>
      <c r="P9" s="290"/>
      <c r="Q9" s="35"/>
      <c r="R9" s="36"/>
    </row>
    <row r="10" spans="1:66" s="1" customFormat="1" ht="10.65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" customHeight="1">
      <c r="B11" s="34"/>
      <c r="C11" s="35"/>
      <c r="D11" s="30" t="s">
        <v>25</v>
      </c>
      <c r="E11" s="35"/>
      <c r="F11" s="35"/>
      <c r="G11" s="35"/>
      <c r="H11" s="35"/>
      <c r="I11" s="35"/>
      <c r="J11" s="35"/>
      <c r="K11" s="35"/>
      <c r="L11" s="35"/>
      <c r="M11" s="30" t="s">
        <v>26</v>
      </c>
      <c r="N11" s="35"/>
      <c r="O11" s="241" t="s">
        <v>5</v>
      </c>
      <c r="P11" s="241"/>
      <c r="Q11" s="35"/>
      <c r="R11" s="36"/>
    </row>
    <row r="12" spans="1:66" s="1" customFormat="1" ht="18" customHeight="1">
      <c r="B12" s="34"/>
      <c r="C12" s="35"/>
      <c r="D12" s="35"/>
      <c r="E12" s="28" t="s">
        <v>27</v>
      </c>
      <c r="F12" s="35"/>
      <c r="G12" s="35"/>
      <c r="H12" s="35"/>
      <c r="I12" s="35"/>
      <c r="J12" s="35"/>
      <c r="K12" s="35"/>
      <c r="L12" s="35"/>
      <c r="M12" s="30" t="s">
        <v>28</v>
      </c>
      <c r="N12" s="35"/>
      <c r="O12" s="241" t="s">
        <v>5</v>
      </c>
      <c r="P12" s="241"/>
      <c r="Q12" s="35"/>
      <c r="R12" s="36"/>
    </row>
    <row r="13" spans="1:66" s="1" customFormat="1" ht="6.9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" customHeight="1">
      <c r="B14" s="34"/>
      <c r="C14" s="35"/>
      <c r="D14" s="30" t="s">
        <v>29</v>
      </c>
      <c r="E14" s="35"/>
      <c r="F14" s="35"/>
      <c r="G14" s="35"/>
      <c r="H14" s="35"/>
      <c r="I14" s="35"/>
      <c r="J14" s="35"/>
      <c r="K14" s="35"/>
      <c r="L14" s="35"/>
      <c r="M14" s="30" t="s">
        <v>26</v>
      </c>
      <c r="N14" s="35"/>
      <c r="O14" s="291" t="str">
        <f>IF('Rekapitulácia stavby'!AN13="","",'Rekapitulácia stavby'!AN13)</f>
        <v>36 833 380</v>
      </c>
      <c r="P14" s="241"/>
      <c r="Q14" s="35"/>
      <c r="R14" s="36"/>
    </row>
    <row r="15" spans="1:66" s="1" customFormat="1" ht="18" customHeight="1">
      <c r="B15" s="34"/>
      <c r="C15" s="35"/>
      <c r="D15" s="35"/>
      <c r="E15" s="291" t="str">
        <f>IF('Rekapitulácia stavby'!E14="","",'Rekapitulácia stavby'!E14)</f>
        <v>M - SILNICE SK s.r.o.</v>
      </c>
      <c r="F15" s="292"/>
      <c r="G15" s="292"/>
      <c r="H15" s="292"/>
      <c r="I15" s="292"/>
      <c r="J15" s="292"/>
      <c r="K15" s="292"/>
      <c r="L15" s="292"/>
      <c r="M15" s="30" t="s">
        <v>28</v>
      </c>
      <c r="N15" s="35"/>
      <c r="O15" s="291" t="str">
        <f>IF('Rekapitulácia stavby'!AN14="","",'Rekapitulácia stavby'!AN14)</f>
        <v>SK2022448098</v>
      </c>
      <c r="P15" s="241"/>
      <c r="Q15" s="35"/>
      <c r="R15" s="36"/>
    </row>
    <row r="16" spans="1:66" s="1" customFormat="1" ht="6.9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" customHeight="1">
      <c r="B17" s="34"/>
      <c r="C17" s="35"/>
      <c r="D17" s="30" t="s">
        <v>31</v>
      </c>
      <c r="E17" s="35"/>
      <c r="F17" s="35"/>
      <c r="G17" s="35"/>
      <c r="H17" s="35"/>
      <c r="I17" s="35"/>
      <c r="J17" s="35"/>
      <c r="K17" s="35"/>
      <c r="L17" s="35"/>
      <c r="M17" s="30" t="s">
        <v>26</v>
      </c>
      <c r="N17" s="35"/>
      <c r="O17" s="241" t="s">
        <v>5</v>
      </c>
      <c r="P17" s="241"/>
      <c r="Q17" s="35"/>
      <c r="R17" s="36"/>
    </row>
    <row r="18" spans="2:18" s="1" customFormat="1" ht="18" customHeight="1">
      <c r="B18" s="34"/>
      <c r="C18" s="35"/>
      <c r="D18" s="35"/>
      <c r="E18" s="28" t="s">
        <v>32</v>
      </c>
      <c r="F18" s="35"/>
      <c r="G18" s="35"/>
      <c r="H18" s="35"/>
      <c r="I18" s="35"/>
      <c r="J18" s="35"/>
      <c r="K18" s="35"/>
      <c r="L18" s="35"/>
      <c r="M18" s="30" t="s">
        <v>28</v>
      </c>
      <c r="N18" s="35"/>
      <c r="O18" s="241" t="s">
        <v>5</v>
      </c>
      <c r="P18" s="241"/>
      <c r="Q18" s="35"/>
      <c r="R18" s="36"/>
    </row>
    <row r="19" spans="2:18" s="1" customFormat="1" ht="6.9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" customHeight="1">
      <c r="B20" s="34"/>
      <c r="C20" s="35"/>
      <c r="D20" s="30" t="s">
        <v>34</v>
      </c>
      <c r="E20" s="35"/>
      <c r="F20" s="35"/>
      <c r="G20" s="35"/>
      <c r="H20" s="35"/>
      <c r="I20" s="35"/>
      <c r="J20" s="35"/>
      <c r="K20" s="35"/>
      <c r="L20" s="35"/>
      <c r="M20" s="30" t="s">
        <v>26</v>
      </c>
      <c r="N20" s="35"/>
      <c r="O20" s="241" t="str">
        <f>IF('Rekapitulácia stavby'!AN19="","",'Rekapitulácia stavby'!AN19)</f>
        <v/>
      </c>
      <c r="P20" s="241"/>
      <c r="Q20" s="35"/>
      <c r="R20" s="36"/>
    </row>
    <row r="21" spans="2:18" s="1" customFormat="1" ht="18" customHeight="1">
      <c r="B21" s="34"/>
      <c r="C21" s="35"/>
      <c r="D21" s="35"/>
      <c r="E21" s="28" t="str">
        <f>IF('Rekapitulácia stavby'!E20="","",'Rekapitulácia stavby'!E20)</f>
        <v xml:space="preserve"> </v>
      </c>
      <c r="F21" s="35"/>
      <c r="G21" s="35"/>
      <c r="H21" s="35"/>
      <c r="I21" s="35"/>
      <c r="J21" s="35"/>
      <c r="K21" s="35"/>
      <c r="L21" s="35"/>
      <c r="M21" s="30" t="s">
        <v>28</v>
      </c>
      <c r="N21" s="35"/>
      <c r="O21" s="241" t="str">
        <f>IF('Rekapitulácia stavby'!AN20="","",'Rekapitulácia stavby'!AN20)</f>
        <v/>
      </c>
      <c r="P21" s="241"/>
      <c r="Q21" s="35"/>
      <c r="R21" s="36"/>
    </row>
    <row r="22" spans="2:18" s="1" customFormat="1" ht="6.9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" customHeight="1">
      <c r="B23" s="34"/>
      <c r="C23" s="35"/>
      <c r="D23" s="30" t="s">
        <v>35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22.5" customHeight="1">
      <c r="B24" s="34"/>
      <c r="C24" s="35"/>
      <c r="D24" s="35"/>
      <c r="E24" s="246" t="s">
        <v>5</v>
      </c>
      <c r="F24" s="246"/>
      <c r="G24" s="246"/>
      <c r="H24" s="246"/>
      <c r="I24" s="246"/>
      <c r="J24" s="246"/>
      <c r="K24" s="246"/>
      <c r="L24" s="246"/>
      <c r="M24" s="35"/>
      <c r="N24" s="35"/>
      <c r="O24" s="35"/>
      <c r="P24" s="35"/>
      <c r="Q24" s="35"/>
      <c r="R24" s="36"/>
    </row>
    <row r="25" spans="2:18" s="1" customFormat="1" ht="6.9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" customHeight="1">
      <c r="B27" s="34"/>
      <c r="C27" s="35"/>
      <c r="D27" s="122" t="s">
        <v>143</v>
      </c>
      <c r="E27" s="35"/>
      <c r="F27" s="35"/>
      <c r="G27" s="35"/>
      <c r="H27" s="35"/>
      <c r="I27" s="35"/>
      <c r="J27" s="35"/>
      <c r="K27" s="35"/>
      <c r="L27" s="35"/>
      <c r="M27" s="247">
        <f>N88</f>
        <v>0</v>
      </c>
      <c r="N27" s="247"/>
      <c r="O27" s="247"/>
      <c r="P27" s="247"/>
      <c r="Q27" s="35"/>
      <c r="R27" s="36"/>
    </row>
    <row r="28" spans="2:18" s="1" customFormat="1" ht="14.4" customHeight="1">
      <c r="B28" s="34"/>
      <c r="C28" s="35"/>
      <c r="D28" s="33" t="s">
        <v>127</v>
      </c>
      <c r="E28" s="35"/>
      <c r="F28" s="35"/>
      <c r="G28" s="35"/>
      <c r="H28" s="35"/>
      <c r="I28" s="35"/>
      <c r="J28" s="35"/>
      <c r="K28" s="35"/>
      <c r="L28" s="35"/>
      <c r="M28" s="247">
        <f>N91</f>
        <v>0</v>
      </c>
      <c r="N28" s="247"/>
      <c r="O28" s="247"/>
      <c r="P28" s="247"/>
      <c r="Q28" s="35"/>
      <c r="R28" s="36"/>
    </row>
    <row r="29" spans="2:18" s="1" customFormat="1" ht="6.9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23" t="s">
        <v>38</v>
      </c>
      <c r="E30" s="35"/>
      <c r="F30" s="35"/>
      <c r="G30" s="35"/>
      <c r="H30" s="35"/>
      <c r="I30" s="35"/>
      <c r="J30" s="35"/>
      <c r="K30" s="35"/>
      <c r="L30" s="35"/>
      <c r="M30" s="293">
        <f>ROUND(M27+M28,2)</f>
        <v>0</v>
      </c>
      <c r="N30" s="288"/>
      <c r="O30" s="288"/>
      <c r="P30" s="288"/>
      <c r="Q30" s="35"/>
      <c r="R30" s="36"/>
    </row>
    <row r="31" spans="2:18" s="1" customFormat="1" ht="6.9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" customHeight="1">
      <c r="B32" s="34"/>
      <c r="C32" s="35"/>
      <c r="D32" s="41" t="s">
        <v>39</v>
      </c>
      <c r="E32" s="41" t="s">
        <v>40</v>
      </c>
      <c r="F32" s="42">
        <v>0.2</v>
      </c>
      <c r="G32" s="124" t="s">
        <v>41</v>
      </c>
      <c r="H32" s="294">
        <f>(SUM(BE91:BE98)+SUM(BE116:BE118))</f>
        <v>0</v>
      </c>
      <c r="I32" s="288"/>
      <c r="J32" s="288"/>
      <c r="K32" s="35"/>
      <c r="L32" s="35"/>
      <c r="M32" s="294">
        <f>ROUND((SUM(BE91:BE98)+SUM(BE116:BE118)), 2)*F32</f>
        <v>0</v>
      </c>
      <c r="N32" s="288"/>
      <c r="O32" s="288"/>
      <c r="P32" s="288"/>
      <c r="Q32" s="35"/>
      <c r="R32" s="36"/>
    </row>
    <row r="33" spans="2:18" s="1" customFormat="1" ht="14.4" customHeight="1">
      <c r="B33" s="34"/>
      <c r="C33" s="35"/>
      <c r="D33" s="35"/>
      <c r="E33" s="41" t="s">
        <v>42</v>
      </c>
      <c r="F33" s="42">
        <v>0.2</v>
      </c>
      <c r="G33" s="124" t="s">
        <v>41</v>
      </c>
      <c r="H33" s="294">
        <f>(SUM(BF91:BF98)+SUM(BF116:BF118))</f>
        <v>0</v>
      </c>
      <c r="I33" s="288"/>
      <c r="J33" s="288"/>
      <c r="K33" s="35"/>
      <c r="L33" s="35"/>
      <c r="M33" s="294">
        <f>ROUND((SUM(BF91:BF98)+SUM(BF116:BF118)), 2)*F33</f>
        <v>0</v>
      </c>
      <c r="N33" s="288"/>
      <c r="O33" s="288"/>
      <c r="P33" s="288"/>
      <c r="Q33" s="35"/>
      <c r="R33" s="36"/>
    </row>
    <row r="34" spans="2:18" s="1" customFormat="1" ht="14.4" hidden="1" customHeight="1">
      <c r="B34" s="34"/>
      <c r="C34" s="35"/>
      <c r="D34" s="35"/>
      <c r="E34" s="41" t="s">
        <v>43</v>
      </c>
      <c r="F34" s="42">
        <v>0.2</v>
      </c>
      <c r="G34" s="124" t="s">
        <v>41</v>
      </c>
      <c r="H34" s="294">
        <f>(SUM(BG91:BG98)+SUM(BG116:BG118))</f>
        <v>0</v>
      </c>
      <c r="I34" s="288"/>
      <c r="J34" s="288"/>
      <c r="K34" s="35"/>
      <c r="L34" s="35"/>
      <c r="M34" s="294">
        <v>0</v>
      </c>
      <c r="N34" s="288"/>
      <c r="O34" s="288"/>
      <c r="P34" s="288"/>
      <c r="Q34" s="35"/>
      <c r="R34" s="36"/>
    </row>
    <row r="35" spans="2:18" s="1" customFormat="1" ht="14.4" hidden="1" customHeight="1">
      <c r="B35" s="34"/>
      <c r="C35" s="35"/>
      <c r="D35" s="35"/>
      <c r="E35" s="41" t="s">
        <v>44</v>
      </c>
      <c r="F35" s="42">
        <v>0.2</v>
      </c>
      <c r="G35" s="124" t="s">
        <v>41</v>
      </c>
      <c r="H35" s="294">
        <f>(SUM(BH91:BH98)+SUM(BH116:BH118))</f>
        <v>0</v>
      </c>
      <c r="I35" s="288"/>
      <c r="J35" s="288"/>
      <c r="K35" s="35"/>
      <c r="L35" s="35"/>
      <c r="M35" s="294">
        <v>0</v>
      </c>
      <c r="N35" s="288"/>
      <c r="O35" s="288"/>
      <c r="P35" s="288"/>
      <c r="Q35" s="35"/>
      <c r="R35" s="36"/>
    </row>
    <row r="36" spans="2:18" s="1" customFormat="1" ht="14.4" hidden="1" customHeight="1">
      <c r="B36" s="34"/>
      <c r="C36" s="35"/>
      <c r="D36" s="35"/>
      <c r="E36" s="41" t="s">
        <v>45</v>
      </c>
      <c r="F36" s="42">
        <v>0</v>
      </c>
      <c r="G36" s="124" t="s">
        <v>41</v>
      </c>
      <c r="H36" s="294">
        <f>(SUM(BI91:BI98)+SUM(BI116:BI118))</f>
        <v>0</v>
      </c>
      <c r="I36" s="288"/>
      <c r="J36" s="288"/>
      <c r="K36" s="35"/>
      <c r="L36" s="35"/>
      <c r="M36" s="294">
        <v>0</v>
      </c>
      <c r="N36" s="288"/>
      <c r="O36" s="288"/>
      <c r="P36" s="288"/>
      <c r="Q36" s="35"/>
      <c r="R36" s="36"/>
    </row>
    <row r="37" spans="2:18" s="1" customFormat="1" ht="6.9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20"/>
      <c r="D38" s="125" t="s">
        <v>46</v>
      </c>
      <c r="E38" s="74"/>
      <c r="F38" s="74"/>
      <c r="G38" s="126" t="s">
        <v>47</v>
      </c>
      <c r="H38" s="127" t="s">
        <v>48</v>
      </c>
      <c r="I38" s="74"/>
      <c r="J38" s="74"/>
      <c r="K38" s="74"/>
      <c r="L38" s="295">
        <f>SUM(M30:M36)</f>
        <v>0</v>
      </c>
      <c r="M38" s="295"/>
      <c r="N38" s="295"/>
      <c r="O38" s="295"/>
      <c r="P38" s="296"/>
      <c r="Q38" s="120"/>
      <c r="R38" s="36"/>
    </row>
    <row r="39" spans="2:18" s="1" customFormat="1" ht="14.4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4.4">
      <c r="B50" s="34"/>
      <c r="C50" s="35"/>
      <c r="D50" s="49" t="s">
        <v>49</v>
      </c>
      <c r="E50" s="50"/>
      <c r="F50" s="50"/>
      <c r="G50" s="50"/>
      <c r="H50" s="51"/>
      <c r="I50" s="35"/>
      <c r="J50" s="49" t="s">
        <v>50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2"/>
      <c r="C51" s="26"/>
      <c r="D51" s="52"/>
      <c r="E51" s="26"/>
      <c r="F51" s="26"/>
      <c r="G51" s="26"/>
      <c r="H51" s="53"/>
      <c r="I51" s="26"/>
      <c r="J51" s="52"/>
      <c r="K51" s="26"/>
      <c r="L51" s="26"/>
      <c r="M51" s="26"/>
      <c r="N51" s="26"/>
      <c r="O51" s="26"/>
      <c r="P51" s="53"/>
      <c r="Q51" s="26"/>
      <c r="R51" s="23"/>
    </row>
    <row r="52" spans="2:18">
      <c r="B52" s="22"/>
      <c r="C52" s="26"/>
      <c r="D52" s="52"/>
      <c r="E52" s="26"/>
      <c r="F52" s="26"/>
      <c r="G52" s="26"/>
      <c r="H52" s="53"/>
      <c r="I52" s="26"/>
      <c r="J52" s="52"/>
      <c r="K52" s="26"/>
      <c r="L52" s="26"/>
      <c r="M52" s="26"/>
      <c r="N52" s="26"/>
      <c r="O52" s="26"/>
      <c r="P52" s="53"/>
      <c r="Q52" s="26"/>
      <c r="R52" s="23"/>
    </row>
    <row r="53" spans="2:18">
      <c r="B53" s="22"/>
      <c r="C53" s="26"/>
      <c r="D53" s="52"/>
      <c r="E53" s="26"/>
      <c r="F53" s="26"/>
      <c r="G53" s="26"/>
      <c r="H53" s="53"/>
      <c r="I53" s="26"/>
      <c r="J53" s="52"/>
      <c r="K53" s="26"/>
      <c r="L53" s="26"/>
      <c r="M53" s="26"/>
      <c r="N53" s="26"/>
      <c r="O53" s="26"/>
      <c r="P53" s="53"/>
      <c r="Q53" s="26"/>
      <c r="R53" s="23"/>
    </row>
    <row r="54" spans="2:18">
      <c r="B54" s="22"/>
      <c r="C54" s="26"/>
      <c r="D54" s="52"/>
      <c r="E54" s="26"/>
      <c r="F54" s="26"/>
      <c r="G54" s="26"/>
      <c r="H54" s="53"/>
      <c r="I54" s="26"/>
      <c r="J54" s="52"/>
      <c r="K54" s="26"/>
      <c r="L54" s="26"/>
      <c r="M54" s="26"/>
      <c r="N54" s="26"/>
      <c r="O54" s="26"/>
      <c r="P54" s="53"/>
      <c r="Q54" s="26"/>
      <c r="R54" s="23"/>
    </row>
    <row r="55" spans="2:18">
      <c r="B55" s="22"/>
      <c r="C55" s="26"/>
      <c r="D55" s="52"/>
      <c r="E55" s="26"/>
      <c r="F55" s="26"/>
      <c r="G55" s="26"/>
      <c r="H55" s="53"/>
      <c r="I55" s="26"/>
      <c r="J55" s="52"/>
      <c r="K55" s="26"/>
      <c r="L55" s="26"/>
      <c r="M55" s="26"/>
      <c r="N55" s="26"/>
      <c r="O55" s="26"/>
      <c r="P55" s="53"/>
      <c r="Q55" s="26"/>
      <c r="R55" s="23"/>
    </row>
    <row r="56" spans="2:18">
      <c r="B56" s="22"/>
      <c r="C56" s="26"/>
      <c r="D56" s="52"/>
      <c r="E56" s="26"/>
      <c r="F56" s="26"/>
      <c r="G56" s="26"/>
      <c r="H56" s="53"/>
      <c r="I56" s="26"/>
      <c r="J56" s="52"/>
      <c r="K56" s="26"/>
      <c r="L56" s="26"/>
      <c r="M56" s="26"/>
      <c r="N56" s="26"/>
      <c r="O56" s="26"/>
      <c r="P56" s="53"/>
      <c r="Q56" s="26"/>
      <c r="R56" s="23"/>
    </row>
    <row r="57" spans="2:18">
      <c r="B57" s="22"/>
      <c r="C57" s="26"/>
      <c r="D57" s="52"/>
      <c r="E57" s="26"/>
      <c r="F57" s="26"/>
      <c r="G57" s="26"/>
      <c r="H57" s="53"/>
      <c r="I57" s="26"/>
      <c r="J57" s="52"/>
      <c r="K57" s="26"/>
      <c r="L57" s="26"/>
      <c r="M57" s="26"/>
      <c r="N57" s="26"/>
      <c r="O57" s="26"/>
      <c r="P57" s="53"/>
      <c r="Q57" s="26"/>
      <c r="R57" s="23"/>
    </row>
    <row r="58" spans="2:18">
      <c r="B58" s="22"/>
      <c r="C58" s="26"/>
      <c r="D58" s="52"/>
      <c r="E58" s="26"/>
      <c r="F58" s="26"/>
      <c r="G58" s="26"/>
      <c r="H58" s="53"/>
      <c r="I58" s="26"/>
      <c r="J58" s="52"/>
      <c r="K58" s="26"/>
      <c r="L58" s="26"/>
      <c r="M58" s="26"/>
      <c r="N58" s="26"/>
      <c r="O58" s="26"/>
      <c r="P58" s="53"/>
      <c r="Q58" s="26"/>
      <c r="R58" s="23"/>
    </row>
    <row r="59" spans="2:18" s="1" customFormat="1" ht="14.4">
      <c r="B59" s="34"/>
      <c r="C59" s="35"/>
      <c r="D59" s="54" t="s">
        <v>51</v>
      </c>
      <c r="E59" s="55"/>
      <c r="F59" s="55"/>
      <c r="G59" s="56" t="s">
        <v>52</v>
      </c>
      <c r="H59" s="57"/>
      <c r="I59" s="35"/>
      <c r="J59" s="54" t="s">
        <v>51</v>
      </c>
      <c r="K59" s="55"/>
      <c r="L59" s="55"/>
      <c r="M59" s="55"/>
      <c r="N59" s="56" t="s">
        <v>52</v>
      </c>
      <c r="O59" s="55"/>
      <c r="P59" s="57"/>
      <c r="Q59" s="35"/>
      <c r="R59" s="36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4.4">
      <c r="B61" s="34"/>
      <c r="C61" s="35"/>
      <c r="D61" s="49" t="s">
        <v>53</v>
      </c>
      <c r="E61" s="50"/>
      <c r="F61" s="50"/>
      <c r="G61" s="50"/>
      <c r="H61" s="51"/>
      <c r="I61" s="35"/>
      <c r="J61" s="49" t="s">
        <v>54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2"/>
      <c r="C62" s="26"/>
      <c r="D62" s="52"/>
      <c r="E62" s="26"/>
      <c r="F62" s="26"/>
      <c r="G62" s="26"/>
      <c r="H62" s="53"/>
      <c r="I62" s="26"/>
      <c r="J62" s="52"/>
      <c r="K62" s="26"/>
      <c r="L62" s="26"/>
      <c r="M62" s="26"/>
      <c r="N62" s="26"/>
      <c r="O62" s="26"/>
      <c r="P62" s="53"/>
      <c r="Q62" s="26"/>
      <c r="R62" s="23"/>
    </row>
    <row r="63" spans="2:18">
      <c r="B63" s="22"/>
      <c r="C63" s="26"/>
      <c r="D63" s="52"/>
      <c r="E63" s="26"/>
      <c r="F63" s="26"/>
      <c r="G63" s="26"/>
      <c r="H63" s="53"/>
      <c r="I63" s="26"/>
      <c r="J63" s="52"/>
      <c r="K63" s="26"/>
      <c r="L63" s="26"/>
      <c r="M63" s="26"/>
      <c r="N63" s="26"/>
      <c r="O63" s="26"/>
      <c r="P63" s="53"/>
      <c r="Q63" s="26"/>
      <c r="R63" s="23"/>
    </row>
    <row r="64" spans="2:18">
      <c r="B64" s="22"/>
      <c r="C64" s="26"/>
      <c r="D64" s="52"/>
      <c r="E64" s="26"/>
      <c r="F64" s="26"/>
      <c r="G64" s="26"/>
      <c r="H64" s="53"/>
      <c r="I64" s="26"/>
      <c r="J64" s="52"/>
      <c r="K64" s="26"/>
      <c r="L64" s="26"/>
      <c r="M64" s="26"/>
      <c r="N64" s="26"/>
      <c r="O64" s="26"/>
      <c r="P64" s="53"/>
      <c r="Q64" s="26"/>
      <c r="R64" s="23"/>
    </row>
    <row r="65" spans="2:18">
      <c r="B65" s="22"/>
      <c r="C65" s="26"/>
      <c r="D65" s="52"/>
      <c r="E65" s="26"/>
      <c r="F65" s="26"/>
      <c r="G65" s="26"/>
      <c r="H65" s="53"/>
      <c r="I65" s="26"/>
      <c r="J65" s="52"/>
      <c r="K65" s="26"/>
      <c r="L65" s="26"/>
      <c r="M65" s="26"/>
      <c r="N65" s="26"/>
      <c r="O65" s="26"/>
      <c r="P65" s="53"/>
      <c r="Q65" s="26"/>
      <c r="R65" s="23"/>
    </row>
    <row r="66" spans="2:18">
      <c r="B66" s="22"/>
      <c r="C66" s="26"/>
      <c r="D66" s="52"/>
      <c r="E66" s="26"/>
      <c r="F66" s="26"/>
      <c r="G66" s="26"/>
      <c r="H66" s="53"/>
      <c r="I66" s="26"/>
      <c r="J66" s="52"/>
      <c r="K66" s="26"/>
      <c r="L66" s="26"/>
      <c r="M66" s="26"/>
      <c r="N66" s="26"/>
      <c r="O66" s="26"/>
      <c r="P66" s="53"/>
      <c r="Q66" s="26"/>
      <c r="R66" s="23"/>
    </row>
    <row r="67" spans="2:18">
      <c r="B67" s="22"/>
      <c r="C67" s="26"/>
      <c r="D67" s="52"/>
      <c r="E67" s="26"/>
      <c r="F67" s="26"/>
      <c r="G67" s="26"/>
      <c r="H67" s="53"/>
      <c r="I67" s="26"/>
      <c r="J67" s="52"/>
      <c r="K67" s="26"/>
      <c r="L67" s="26"/>
      <c r="M67" s="26"/>
      <c r="N67" s="26"/>
      <c r="O67" s="26"/>
      <c r="P67" s="53"/>
      <c r="Q67" s="26"/>
      <c r="R67" s="23"/>
    </row>
    <row r="68" spans="2:18">
      <c r="B68" s="22"/>
      <c r="C68" s="26"/>
      <c r="D68" s="52"/>
      <c r="E68" s="26"/>
      <c r="F68" s="26"/>
      <c r="G68" s="26"/>
      <c r="H68" s="53"/>
      <c r="I68" s="26"/>
      <c r="J68" s="52"/>
      <c r="K68" s="26"/>
      <c r="L68" s="26"/>
      <c r="M68" s="26"/>
      <c r="N68" s="26"/>
      <c r="O68" s="26"/>
      <c r="P68" s="53"/>
      <c r="Q68" s="26"/>
      <c r="R68" s="23"/>
    </row>
    <row r="69" spans="2:18">
      <c r="B69" s="22"/>
      <c r="C69" s="26"/>
      <c r="D69" s="52"/>
      <c r="E69" s="26"/>
      <c r="F69" s="26"/>
      <c r="G69" s="26"/>
      <c r="H69" s="53"/>
      <c r="I69" s="26"/>
      <c r="J69" s="52"/>
      <c r="K69" s="26"/>
      <c r="L69" s="26"/>
      <c r="M69" s="26"/>
      <c r="N69" s="26"/>
      <c r="O69" s="26"/>
      <c r="P69" s="53"/>
      <c r="Q69" s="26"/>
      <c r="R69" s="23"/>
    </row>
    <row r="70" spans="2:18" s="1" customFormat="1" ht="14.4">
      <c r="B70" s="34"/>
      <c r="C70" s="35"/>
      <c r="D70" s="54" t="s">
        <v>51</v>
      </c>
      <c r="E70" s="55"/>
      <c r="F70" s="55"/>
      <c r="G70" s="56" t="s">
        <v>52</v>
      </c>
      <c r="H70" s="57"/>
      <c r="I70" s="35"/>
      <c r="J70" s="54" t="s">
        <v>51</v>
      </c>
      <c r="K70" s="55"/>
      <c r="L70" s="55"/>
      <c r="M70" s="55"/>
      <c r="N70" s="56" t="s">
        <v>52</v>
      </c>
      <c r="O70" s="55"/>
      <c r="P70" s="57"/>
      <c r="Q70" s="35"/>
      <c r="R70" s="36"/>
    </row>
    <row r="71" spans="2:18" s="1" customFormat="1" ht="14.4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" customHeight="1">
      <c r="B76" s="34"/>
      <c r="C76" s="237" t="s">
        <v>144</v>
      </c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36"/>
    </row>
    <row r="77" spans="2:18" s="1" customFormat="1" ht="6.9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0" t="s">
        <v>18</v>
      </c>
      <c r="D78" s="35"/>
      <c r="E78" s="35"/>
      <c r="F78" s="286" t="str">
        <f>F6</f>
        <v>Novostavba materskej školy na parcele č.370/12, Púchov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5"/>
      <c r="R78" s="36"/>
    </row>
    <row r="79" spans="2:18" s="1" customFormat="1" ht="36.9" customHeight="1">
      <c r="B79" s="34"/>
      <c r="C79" s="68" t="s">
        <v>139</v>
      </c>
      <c r="D79" s="35"/>
      <c r="E79" s="35"/>
      <c r="F79" s="257" t="str">
        <f>F7</f>
        <v>05 - SO 05 - Teplovodná prípojka</v>
      </c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35"/>
      <c r="R79" s="36"/>
    </row>
    <row r="80" spans="2:18" s="1" customFormat="1" ht="6.9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65" s="1" customFormat="1" ht="18" customHeight="1">
      <c r="B81" s="34"/>
      <c r="C81" s="30" t="s">
        <v>22</v>
      </c>
      <c r="D81" s="35"/>
      <c r="E81" s="35"/>
      <c r="F81" s="28" t="str">
        <f>F9</f>
        <v xml:space="preserve"> </v>
      </c>
      <c r="G81" s="35"/>
      <c r="H81" s="35"/>
      <c r="I81" s="35"/>
      <c r="J81" s="35"/>
      <c r="K81" s="30" t="s">
        <v>24</v>
      </c>
      <c r="L81" s="35"/>
      <c r="M81" s="290">
        <f>IF(O9="","",O9)</f>
        <v>43097</v>
      </c>
      <c r="N81" s="290"/>
      <c r="O81" s="290"/>
      <c r="P81" s="290"/>
      <c r="Q81" s="35"/>
      <c r="R81" s="36"/>
    </row>
    <row r="82" spans="2:65" s="1" customFormat="1" ht="6.9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65" s="1" customFormat="1" ht="13.2">
      <c r="B83" s="34"/>
      <c r="C83" s="30" t="s">
        <v>25</v>
      </c>
      <c r="D83" s="35"/>
      <c r="E83" s="35"/>
      <c r="F83" s="28" t="str">
        <f>E12</f>
        <v>RKC Žilinská diecéza</v>
      </c>
      <c r="G83" s="35"/>
      <c r="H83" s="35"/>
      <c r="I83" s="35"/>
      <c r="J83" s="35"/>
      <c r="K83" s="30" t="s">
        <v>31</v>
      </c>
      <c r="L83" s="35"/>
      <c r="M83" s="241" t="str">
        <f>E18</f>
        <v>Ing. arch. Ľubomír Zaymus</v>
      </c>
      <c r="N83" s="241"/>
      <c r="O83" s="241"/>
      <c r="P83" s="241"/>
      <c r="Q83" s="241"/>
      <c r="R83" s="36"/>
    </row>
    <row r="84" spans="2:65" s="1" customFormat="1" ht="14.4" customHeight="1">
      <c r="B84" s="34"/>
      <c r="C84" s="30" t="s">
        <v>29</v>
      </c>
      <c r="D84" s="35"/>
      <c r="E84" s="35"/>
      <c r="F84" s="28" t="str">
        <f>IF(E15="","",E15)</f>
        <v>M - SILNICE SK s.r.o.</v>
      </c>
      <c r="G84" s="35"/>
      <c r="H84" s="35"/>
      <c r="I84" s="35"/>
      <c r="J84" s="35"/>
      <c r="K84" s="30" t="s">
        <v>34</v>
      </c>
      <c r="L84" s="35"/>
      <c r="M84" s="241" t="str">
        <f>E21</f>
        <v xml:space="preserve"> </v>
      </c>
      <c r="N84" s="241"/>
      <c r="O84" s="241"/>
      <c r="P84" s="241"/>
      <c r="Q84" s="241"/>
      <c r="R84" s="36"/>
    </row>
    <row r="85" spans="2:65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65" s="1" customFormat="1" ht="29.25" customHeight="1">
      <c r="B86" s="34"/>
      <c r="C86" s="297" t="s">
        <v>145</v>
      </c>
      <c r="D86" s="298"/>
      <c r="E86" s="298"/>
      <c r="F86" s="298"/>
      <c r="G86" s="298"/>
      <c r="H86" s="120"/>
      <c r="I86" s="120"/>
      <c r="J86" s="120"/>
      <c r="K86" s="120"/>
      <c r="L86" s="120"/>
      <c r="M86" s="120"/>
      <c r="N86" s="297" t="s">
        <v>146</v>
      </c>
      <c r="O86" s="298"/>
      <c r="P86" s="298"/>
      <c r="Q86" s="298"/>
      <c r="R86" s="36"/>
    </row>
    <row r="87" spans="2:65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65" s="1" customFormat="1" ht="29.25" customHeight="1">
      <c r="B88" s="34"/>
      <c r="C88" s="128" t="s">
        <v>147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85">
        <f>N116</f>
        <v>0</v>
      </c>
      <c r="O88" s="324"/>
      <c r="P88" s="324"/>
      <c r="Q88" s="324"/>
      <c r="R88" s="36"/>
      <c r="AU88" s="18" t="s">
        <v>148</v>
      </c>
    </row>
    <row r="89" spans="2:65" s="7" customFormat="1" ht="24.9" customHeight="1">
      <c r="B89" s="129"/>
      <c r="C89" s="130"/>
      <c r="D89" s="131" t="s">
        <v>1232</v>
      </c>
      <c r="E89" s="130"/>
      <c r="F89" s="130"/>
      <c r="G89" s="130"/>
      <c r="H89" s="130"/>
      <c r="I89" s="130"/>
      <c r="J89" s="130"/>
      <c r="K89" s="130"/>
      <c r="L89" s="130"/>
      <c r="M89" s="130"/>
      <c r="N89" s="300">
        <f>N117</f>
        <v>0</v>
      </c>
      <c r="O89" s="301"/>
      <c r="P89" s="301"/>
      <c r="Q89" s="301"/>
      <c r="R89" s="132"/>
    </row>
    <row r="90" spans="2:65" s="1" customFormat="1" ht="21.75" customHeight="1"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6"/>
    </row>
    <row r="91" spans="2:65" s="1" customFormat="1" ht="29.25" customHeight="1">
      <c r="B91" s="34"/>
      <c r="C91" s="128" t="s">
        <v>158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24">
        <f>ROUND(N92+N93+N94+N95+N96+N97,2)</f>
        <v>0</v>
      </c>
      <c r="O91" s="302"/>
      <c r="P91" s="302"/>
      <c r="Q91" s="302"/>
      <c r="R91" s="36"/>
      <c r="T91" s="135"/>
      <c r="U91" s="136" t="s">
        <v>39</v>
      </c>
    </row>
    <row r="92" spans="2:65" s="1" customFormat="1" ht="18" customHeight="1">
      <c r="B92" s="137"/>
      <c r="C92" s="138"/>
      <c r="D92" s="281" t="s">
        <v>159</v>
      </c>
      <c r="E92" s="303"/>
      <c r="F92" s="303"/>
      <c r="G92" s="303"/>
      <c r="H92" s="303"/>
      <c r="I92" s="138"/>
      <c r="J92" s="138"/>
      <c r="K92" s="138"/>
      <c r="L92" s="138"/>
      <c r="M92" s="138"/>
      <c r="N92" s="283">
        <f>ROUND(N88*T92,2)</f>
        <v>0</v>
      </c>
      <c r="O92" s="304"/>
      <c r="P92" s="304"/>
      <c r="Q92" s="304"/>
      <c r="R92" s="140"/>
      <c r="S92" s="138"/>
      <c r="T92" s="141"/>
      <c r="U92" s="142" t="s">
        <v>42</v>
      </c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4" t="s">
        <v>160</v>
      </c>
      <c r="AZ92" s="143"/>
      <c r="BA92" s="143"/>
      <c r="BB92" s="143"/>
      <c r="BC92" s="143"/>
      <c r="BD92" s="143"/>
      <c r="BE92" s="145">
        <f t="shared" ref="BE92:BE97" si="0">IF(U92="základná",N92,0)</f>
        <v>0</v>
      </c>
      <c r="BF92" s="145">
        <f t="shared" ref="BF92:BF97" si="1">IF(U92="znížená",N92,0)</f>
        <v>0</v>
      </c>
      <c r="BG92" s="145">
        <f t="shared" ref="BG92:BG97" si="2">IF(U92="zákl. prenesená",N92,0)</f>
        <v>0</v>
      </c>
      <c r="BH92" s="145">
        <f t="shared" ref="BH92:BH97" si="3">IF(U92="zníž. prenesená",N92,0)</f>
        <v>0</v>
      </c>
      <c r="BI92" s="145">
        <f t="shared" ref="BI92:BI97" si="4">IF(U92="nulová",N92,0)</f>
        <v>0</v>
      </c>
      <c r="BJ92" s="144" t="s">
        <v>86</v>
      </c>
      <c r="BK92" s="143"/>
      <c r="BL92" s="143"/>
      <c r="BM92" s="143"/>
    </row>
    <row r="93" spans="2:65" s="1" customFormat="1" ht="18" customHeight="1">
      <c r="B93" s="137"/>
      <c r="C93" s="138"/>
      <c r="D93" s="281" t="s">
        <v>627</v>
      </c>
      <c r="E93" s="303"/>
      <c r="F93" s="303"/>
      <c r="G93" s="303"/>
      <c r="H93" s="303"/>
      <c r="I93" s="138"/>
      <c r="J93" s="138"/>
      <c r="K93" s="138"/>
      <c r="L93" s="138"/>
      <c r="M93" s="138"/>
      <c r="N93" s="283">
        <f>ROUND(N88*T93,2)</f>
        <v>0</v>
      </c>
      <c r="O93" s="304"/>
      <c r="P93" s="304"/>
      <c r="Q93" s="304"/>
      <c r="R93" s="140"/>
      <c r="S93" s="138"/>
      <c r="T93" s="141"/>
      <c r="U93" s="142" t="s">
        <v>42</v>
      </c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4" t="s">
        <v>160</v>
      </c>
      <c r="AZ93" s="143"/>
      <c r="BA93" s="143"/>
      <c r="BB93" s="143"/>
      <c r="BC93" s="143"/>
      <c r="BD93" s="143"/>
      <c r="BE93" s="145">
        <f t="shared" si="0"/>
        <v>0</v>
      </c>
      <c r="BF93" s="145">
        <f t="shared" si="1"/>
        <v>0</v>
      </c>
      <c r="BG93" s="145">
        <f t="shared" si="2"/>
        <v>0</v>
      </c>
      <c r="BH93" s="145">
        <f t="shared" si="3"/>
        <v>0</v>
      </c>
      <c r="BI93" s="145">
        <f t="shared" si="4"/>
        <v>0</v>
      </c>
      <c r="BJ93" s="144" t="s">
        <v>86</v>
      </c>
      <c r="BK93" s="143"/>
      <c r="BL93" s="143"/>
      <c r="BM93" s="143"/>
    </row>
    <row r="94" spans="2:65" s="1" customFormat="1" ht="18" customHeight="1">
      <c r="B94" s="137"/>
      <c r="C94" s="138"/>
      <c r="D94" s="281" t="s">
        <v>162</v>
      </c>
      <c r="E94" s="303"/>
      <c r="F94" s="303"/>
      <c r="G94" s="303"/>
      <c r="H94" s="303"/>
      <c r="I94" s="138"/>
      <c r="J94" s="138"/>
      <c r="K94" s="138"/>
      <c r="L94" s="138"/>
      <c r="M94" s="138"/>
      <c r="N94" s="283">
        <f>ROUND(N88*T94,2)</f>
        <v>0</v>
      </c>
      <c r="O94" s="304"/>
      <c r="P94" s="304"/>
      <c r="Q94" s="304"/>
      <c r="R94" s="140"/>
      <c r="S94" s="138"/>
      <c r="T94" s="141"/>
      <c r="U94" s="142" t="s">
        <v>42</v>
      </c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4" t="s">
        <v>160</v>
      </c>
      <c r="AZ94" s="143"/>
      <c r="BA94" s="143"/>
      <c r="BB94" s="143"/>
      <c r="BC94" s="143"/>
      <c r="BD94" s="143"/>
      <c r="BE94" s="145">
        <f t="shared" si="0"/>
        <v>0</v>
      </c>
      <c r="BF94" s="145">
        <f t="shared" si="1"/>
        <v>0</v>
      </c>
      <c r="BG94" s="145">
        <f t="shared" si="2"/>
        <v>0</v>
      </c>
      <c r="BH94" s="145">
        <f t="shared" si="3"/>
        <v>0</v>
      </c>
      <c r="BI94" s="145">
        <f t="shared" si="4"/>
        <v>0</v>
      </c>
      <c r="BJ94" s="144" t="s">
        <v>86</v>
      </c>
      <c r="BK94" s="143"/>
      <c r="BL94" s="143"/>
      <c r="BM94" s="143"/>
    </row>
    <row r="95" spans="2:65" s="1" customFormat="1" ht="18" customHeight="1">
      <c r="B95" s="137"/>
      <c r="C95" s="138"/>
      <c r="D95" s="281" t="s">
        <v>163</v>
      </c>
      <c r="E95" s="303"/>
      <c r="F95" s="303"/>
      <c r="G95" s="303"/>
      <c r="H95" s="303"/>
      <c r="I95" s="138"/>
      <c r="J95" s="138"/>
      <c r="K95" s="138"/>
      <c r="L95" s="138"/>
      <c r="M95" s="138"/>
      <c r="N95" s="283">
        <f>ROUND(N88*T95,2)</f>
        <v>0</v>
      </c>
      <c r="O95" s="304"/>
      <c r="P95" s="304"/>
      <c r="Q95" s="304"/>
      <c r="R95" s="140"/>
      <c r="S95" s="138"/>
      <c r="T95" s="141"/>
      <c r="U95" s="142" t="s">
        <v>42</v>
      </c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4" t="s">
        <v>160</v>
      </c>
      <c r="AZ95" s="143"/>
      <c r="BA95" s="143"/>
      <c r="BB95" s="143"/>
      <c r="BC95" s="143"/>
      <c r="BD95" s="143"/>
      <c r="BE95" s="145">
        <f t="shared" si="0"/>
        <v>0</v>
      </c>
      <c r="BF95" s="145">
        <f t="shared" si="1"/>
        <v>0</v>
      </c>
      <c r="BG95" s="145">
        <f t="shared" si="2"/>
        <v>0</v>
      </c>
      <c r="BH95" s="145">
        <f t="shared" si="3"/>
        <v>0</v>
      </c>
      <c r="BI95" s="145">
        <f t="shared" si="4"/>
        <v>0</v>
      </c>
      <c r="BJ95" s="144" t="s">
        <v>86</v>
      </c>
      <c r="BK95" s="143"/>
      <c r="BL95" s="143"/>
      <c r="BM95" s="143"/>
    </row>
    <row r="96" spans="2:65" s="1" customFormat="1" ht="18" customHeight="1">
      <c r="B96" s="137"/>
      <c r="C96" s="138"/>
      <c r="D96" s="281" t="s">
        <v>628</v>
      </c>
      <c r="E96" s="303"/>
      <c r="F96" s="303"/>
      <c r="G96" s="303"/>
      <c r="H96" s="303"/>
      <c r="I96" s="138"/>
      <c r="J96" s="138"/>
      <c r="K96" s="138"/>
      <c r="L96" s="138"/>
      <c r="M96" s="138"/>
      <c r="N96" s="283">
        <f>ROUND(N88*T96,2)</f>
        <v>0</v>
      </c>
      <c r="O96" s="304"/>
      <c r="P96" s="304"/>
      <c r="Q96" s="304"/>
      <c r="R96" s="140"/>
      <c r="S96" s="138"/>
      <c r="T96" s="141"/>
      <c r="U96" s="142" t="s">
        <v>42</v>
      </c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4" t="s">
        <v>160</v>
      </c>
      <c r="AZ96" s="143"/>
      <c r="BA96" s="143"/>
      <c r="BB96" s="143"/>
      <c r="BC96" s="143"/>
      <c r="BD96" s="143"/>
      <c r="BE96" s="145">
        <f t="shared" si="0"/>
        <v>0</v>
      </c>
      <c r="BF96" s="145">
        <f t="shared" si="1"/>
        <v>0</v>
      </c>
      <c r="BG96" s="145">
        <f t="shared" si="2"/>
        <v>0</v>
      </c>
      <c r="BH96" s="145">
        <f t="shared" si="3"/>
        <v>0</v>
      </c>
      <c r="BI96" s="145">
        <f t="shared" si="4"/>
        <v>0</v>
      </c>
      <c r="BJ96" s="144" t="s">
        <v>86</v>
      </c>
      <c r="BK96" s="143"/>
      <c r="BL96" s="143"/>
      <c r="BM96" s="143"/>
    </row>
    <row r="97" spans="2:65" s="1" customFormat="1" ht="18" customHeight="1">
      <c r="B97" s="137"/>
      <c r="C97" s="138"/>
      <c r="D97" s="139" t="s">
        <v>165</v>
      </c>
      <c r="E97" s="138"/>
      <c r="F97" s="138"/>
      <c r="G97" s="138"/>
      <c r="H97" s="138"/>
      <c r="I97" s="138"/>
      <c r="J97" s="138"/>
      <c r="K97" s="138"/>
      <c r="L97" s="138"/>
      <c r="M97" s="138"/>
      <c r="N97" s="283">
        <f>ROUND(N88*T97,2)</f>
        <v>0</v>
      </c>
      <c r="O97" s="304"/>
      <c r="P97" s="304"/>
      <c r="Q97" s="304"/>
      <c r="R97" s="140"/>
      <c r="S97" s="138"/>
      <c r="T97" s="146"/>
      <c r="U97" s="147" t="s">
        <v>42</v>
      </c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4" t="s">
        <v>166</v>
      </c>
      <c r="AZ97" s="143"/>
      <c r="BA97" s="143"/>
      <c r="BB97" s="143"/>
      <c r="BC97" s="143"/>
      <c r="BD97" s="143"/>
      <c r="BE97" s="145">
        <f t="shared" si="0"/>
        <v>0</v>
      </c>
      <c r="BF97" s="145">
        <f t="shared" si="1"/>
        <v>0</v>
      </c>
      <c r="BG97" s="145">
        <f t="shared" si="2"/>
        <v>0</v>
      </c>
      <c r="BH97" s="145">
        <f t="shared" si="3"/>
        <v>0</v>
      </c>
      <c r="BI97" s="145">
        <f t="shared" si="4"/>
        <v>0</v>
      </c>
      <c r="BJ97" s="144" t="s">
        <v>86</v>
      </c>
      <c r="BK97" s="143"/>
      <c r="BL97" s="143"/>
      <c r="BM97" s="143"/>
    </row>
    <row r="98" spans="2:65" s="1" customFormat="1"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6"/>
    </row>
    <row r="99" spans="2:65" s="1" customFormat="1" ht="29.25" customHeight="1">
      <c r="B99" s="34"/>
      <c r="C99" s="119" t="s">
        <v>132</v>
      </c>
      <c r="D99" s="120"/>
      <c r="E99" s="120"/>
      <c r="F99" s="120"/>
      <c r="G99" s="120"/>
      <c r="H99" s="120"/>
      <c r="I99" s="120"/>
      <c r="J99" s="120"/>
      <c r="K99" s="120"/>
      <c r="L99" s="278">
        <f>ROUND(SUM(N88+N91),2)</f>
        <v>0</v>
      </c>
      <c r="M99" s="278"/>
      <c r="N99" s="278"/>
      <c r="O99" s="278"/>
      <c r="P99" s="278"/>
      <c r="Q99" s="278"/>
      <c r="R99" s="36"/>
    </row>
    <row r="100" spans="2:65" s="1" customFormat="1" ht="6.9" customHeight="1">
      <c r="B100" s="58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60"/>
    </row>
    <row r="104" spans="2:65" s="1" customFormat="1" ht="6.9" customHeight="1"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3"/>
    </row>
    <row r="105" spans="2:65" s="1" customFormat="1" ht="36.9" customHeight="1">
      <c r="B105" s="34"/>
      <c r="C105" s="237" t="s">
        <v>167</v>
      </c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36"/>
    </row>
    <row r="106" spans="2:65" s="1" customFormat="1" ht="6.9" customHeight="1"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6"/>
    </row>
    <row r="107" spans="2:65" s="1" customFormat="1" ht="30" customHeight="1">
      <c r="B107" s="34"/>
      <c r="C107" s="30" t="s">
        <v>18</v>
      </c>
      <c r="D107" s="35"/>
      <c r="E107" s="35"/>
      <c r="F107" s="286" t="str">
        <f>F6</f>
        <v>Novostavba materskej školy na parcele č.370/12, Púchov</v>
      </c>
      <c r="G107" s="287"/>
      <c r="H107" s="287"/>
      <c r="I107" s="287"/>
      <c r="J107" s="287"/>
      <c r="K107" s="287"/>
      <c r="L107" s="287"/>
      <c r="M107" s="287"/>
      <c r="N107" s="287"/>
      <c r="O107" s="287"/>
      <c r="P107" s="287"/>
      <c r="Q107" s="35"/>
      <c r="R107" s="36"/>
    </row>
    <row r="108" spans="2:65" s="1" customFormat="1" ht="36.9" customHeight="1">
      <c r="B108" s="34"/>
      <c r="C108" s="68" t="s">
        <v>139</v>
      </c>
      <c r="D108" s="35"/>
      <c r="E108" s="35"/>
      <c r="F108" s="257" t="str">
        <f>F7</f>
        <v>05 - SO 05 - Teplovodná prípojka</v>
      </c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35"/>
      <c r="R108" s="36"/>
    </row>
    <row r="109" spans="2:65" s="1" customFormat="1" ht="6.9" customHeight="1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6"/>
    </row>
    <row r="110" spans="2:65" s="1" customFormat="1" ht="18" customHeight="1">
      <c r="B110" s="34"/>
      <c r="C110" s="30" t="s">
        <v>22</v>
      </c>
      <c r="D110" s="35"/>
      <c r="E110" s="35"/>
      <c r="F110" s="28" t="str">
        <f>F9</f>
        <v xml:space="preserve"> </v>
      </c>
      <c r="G110" s="35"/>
      <c r="H110" s="35"/>
      <c r="I110" s="35"/>
      <c r="J110" s="35"/>
      <c r="K110" s="30" t="s">
        <v>24</v>
      </c>
      <c r="L110" s="35"/>
      <c r="M110" s="290">
        <f>IF(O9="","",O9)</f>
        <v>43097</v>
      </c>
      <c r="N110" s="290"/>
      <c r="O110" s="290"/>
      <c r="P110" s="290"/>
      <c r="Q110" s="35"/>
      <c r="R110" s="36"/>
    </row>
    <row r="111" spans="2:65" s="1" customFormat="1" ht="6.9" customHeight="1"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6"/>
    </row>
    <row r="112" spans="2:65" s="1" customFormat="1" ht="13.2">
      <c r="B112" s="34"/>
      <c r="C112" s="30" t="s">
        <v>25</v>
      </c>
      <c r="D112" s="35"/>
      <c r="E112" s="35"/>
      <c r="F112" s="28" t="str">
        <f>E12</f>
        <v>RKC Žilinská diecéza</v>
      </c>
      <c r="G112" s="35"/>
      <c r="H112" s="35"/>
      <c r="I112" s="35"/>
      <c r="J112" s="35"/>
      <c r="K112" s="30" t="s">
        <v>31</v>
      </c>
      <c r="L112" s="35"/>
      <c r="M112" s="241" t="str">
        <f>E18</f>
        <v>Ing. arch. Ľubomír Zaymus</v>
      </c>
      <c r="N112" s="241"/>
      <c r="O112" s="241"/>
      <c r="P112" s="241"/>
      <c r="Q112" s="241"/>
      <c r="R112" s="36"/>
    </row>
    <row r="113" spans="2:65" s="1" customFormat="1" ht="14.4" customHeight="1">
      <c r="B113" s="34"/>
      <c r="C113" s="30" t="s">
        <v>29</v>
      </c>
      <c r="D113" s="35"/>
      <c r="E113" s="35"/>
      <c r="F113" s="28" t="str">
        <f>IF(E15="","",E15)</f>
        <v>M - SILNICE SK s.r.o.</v>
      </c>
      <c r="G113" s="35"/>
      <c r="H113" s="35"/>
      <c r="I113" s="35"/>
      <c r="J113" s="35"/>
      <c r="K113" s="30" t="s">
        <v>34</v>
      </c>
      <c r="L113" s="35"/>
      <c r="M113" s="241" t="str">
        <f>E21</f>
        <v xml:space="preserve"> </v>
      </c>
      <c r="N113" s="241"/>
      <c r="O113" s="241"/>
      <c r="P113" s="241"/>
      <c r="Q113" s="241"/>
      <c r="R113" s="36"/>
    </row>
    <row r="114" spans="2:65" s="1" customFormat="1" ht="10.35" customHeight="1"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6"/>
    </row>
    <row r="115" spans="2:65" s="9" customFormat="1" ht="29.25" customHeight="1">
      <c r="B115" s="148"/>
      <c r="C115" s="149" t="s">
        <v>168</v>
      </c>
      <c r="D115" s="150" t="s">
        <v>169</v>
      </c>
      <c r="E115" s="150" t="s">
        <v>57</v>
      </c>
      <c r="F115" s="305" t="s">
        <v>170</v>
      </c>
      <c r="G115" s="305"/>
      <c r="H115" s="305"/>
      <c r="I115" s="305"/>
      <c r="J115" s="150" t="s">
        <v>171</v>
      </c>
      <c r="K115" s="150" t="s">
        <v>172</v>
      </c>
      <c r="L115" s="306" t="s">
        <v>173</v>
      </c>
      <c r="M115" s="306"/>
      <c r="N115" s="305" t="s">
        <v>146</v>
      </c>
      <c r="O115" s="305"/>
      <c r="P115" s="305"/>
      <c r="Q115" s="307"/>
      <c r="R115" s="151"/>
      <c r="T115" s="75" t="s">
        <v>174</v>
      </c>
      <c r="U115" s="76" t="s">
        <v>39</v>
      </c>
      <c r="V115" s="76" t="s">
        <v>175</v>
      </c>
      <c r="W115" s="76" t="s">
        <v>176</v>
      </c>
      <c r="X115" s="76" t="s">
        <v>177</v>
      </c>
      <c r="Y115" s="76" t="s">
        <v>178</v>
      </c>
      <c r="Z115" s="76" t="s">
        <v>179</v>
      </c>
      <c r="AA115" s="77" t="s">
        <v>180</v>
      </c>
    </row>
    <row r="116" spans="2:65" s="1" customFormat="1" ht="29.25" customHeight="1">
      <c r="B116" s="34"/>
      <c r="C116" s="79" t="s">
        <v>143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21">
        <f>BK116</f>
        <v>0</v>
      </c>
      <c r="O116" s="322"/>
      <c r="P116" s="322"/>
      <c r="Q116" s="322"/>
      <c r="R116" s="36"/>
      <c r="T116" s="78"/>
      <c r="U116" s="50"/>
      <c r="V116" s="50"/>
      <c r="W116" s="152">
        <f>W117+W119</f>
        <v>0</v>
      </c>
      <c r="X116" s="50"/>
      <c r="Y116" s="152">
        <f>Y117+Y119</f>
        <v>0</v>
      </c>
      <c r="Z116" s="50"/>
      <c r="AA116" s="153">
        <f>AA117+AA119</f>
        <v>0</v>
      </c>
      <c r="AT116" s="18" t="s">
        <v>74</v>
      </c>
      <c r="AU116" s="18" t="s">
        <v>148</v>
      </c>
      <c r="BK116" s="154">
        <f>BK117+BK119</f>
        <v>0</v>
      </c>
    </row>
    <row r="117" spans="2:65" s="10" customFormat="1" ht="37.35" customHeight="1">
      <c r="B117" s="155"/>
      <c r="C117" s="156"/>
      <c r="D117" s="157" t="s">
        <v>1232</v>
      </c>
      <c r="E117" s="157"/>
      <c r="F117" s="157"/>
      <c r="G117" s="157"/>
      <c r="H117" s="157"/>
      <c r="I117" s="157"/>
      <c r="J117" s="157"/>
      <c r="K117" s="157"/>
      <c r="L117" s="157"/>
      <c r="M117" s="157"/>
      <c r="N117" s="333">
        <f>BK117</f>
        <v>0</v>
      </c>
      <c r="O117" s="334"/>
      <c r="P117" s="334"/>
      <c r="Q117" s="334"/>
      <c r="R117" s="158"/>
      <c r="T117" s="159"/>
      <c r="U117" s="156"/>
      <c r="V117" s="156"/>
      <c r="W117" s="160">
        <f>W118</f>
        <v>0</v>
      </c>
      <c r="X117" s="156"/>
      <c r="Y117" s="160">
        <f>Y118</f>
        <v>0</v>
      </c>
      <c r="Z117" s="156"/>
      <c r="AA117" s="161">
        <f>AA118</f>
        <v>0</v>
      </c>
      <c r="AR117" s="162" t="s">
        <v>93</v>
      </c>
      <c r="AT117" s="163" t="s">
        <v>74</v>
      </c>
      <c r="AU117" s="163" t="s">
        <v>75</v>
      </c>
      <c r="AY117" s="162" t="s">
        <v>181</v>
      </c>
      <c r="BK117" s="164">
        <f>BK118</f>
        <v>0</v>
      </c>
    </row>
    <row r="118" spans="2:65" s="1" customFormat="1" ht="22.5" customHeight="1">
      <c r="B118" s="137"/>
      <c r="C118" s="166" t="s">
        <v>82</v>
      </c>
      <c r="D118" s="166" t="s">
        <v>182</v>
      </c>
      <c r="E118" s="167" t="s">
        <v>82</v>
      </c>
      <c r="F118" s="308" t="s">
        <v>1473</v>
      </c>
      <c r="G118" s="308"/>
      <c r="H118" s="308"/>
      <c r="I118" s="308"/>
      <c r="J118" s="168" t="s">
        <v>618</v>
      </c>
      <c r="K118" s="169">
        <v>1</v>
      </c>
      <c r="L118" s="309">
        <v>0</v>
      </c>
      <c r="M118" s="309"/>
      <c r="N118" s="310">
        <f>ROUND(L118*K118,2)</f>
        <v>0</v>
      </c>
      <c r="O118" s="310"/>
      <c r="P118" s="310"/>
      <c r="Q118" s="310"/>
      <c r="R118" s="140"/>
      <c r="T118" s="170" t="s">
        <v>5</v>
      </c>
      <c r="U118" s="43" t="s">
        <v>42</v>
      </c>
      <c r="V118" s="35"/>
      <c r="W118" s="171">
        <f>V118*K118</f>
        <v>0</v>
      </c>
      <c r="X118" s="171">
        <v>0</v>
      </c>
      <c r="Y118" s="171">
        <f>X118*K118</f>
        <v>0</v>
      </c>
      <c r="Z118" s="171">
        <v>0</v>
      </c>
      <c r="AA118" s="172">
        <f>Z118*K118</f>
        <v>0</v>
      </c>
      <c r="AR118" s="18" t="s">
        <v>1299</v>
      </c>
      <c r="AT118" s="18" t="s">
        <v>182</v>
      </c>
      <c r="AU118" s="18" t="s">
        <v>82</v>
      </c>
      <c r="AY118" s="18" t="s">
        <v>181</v>
      </c>
      <c r="BE118" s="113">
        <f>IF(U118="základná",N118,0)</f>
        <v>0</v>
      </c>
      <c r="BF118" s="113">
        <f>IF(U118="znížená",N118,0)</f>
        <v>0</v>
      </c>
      <c r="BG118" s="113">
        <f>IF(U118="zákl. prenesená",N118,0)</f>
        <v>0</v>
      </c>
      <c r="BH118" s="113">
        <f>IF(U118="zníž. prenesená",N118,0)</f>
        <v>0</v>
      </c>
      <c r="BI118" s="113">
        <f>IF(U118="nulová",N118,0)</f>
        <v>0</v>
      </c>
      <c r="BJ118" s="18" t="s">
        <v>86</v>
      </c>
      <c r="BK118" s="113">
        <f>ROUND(L118*K118,2)</f>
        <v>0</v>
      </c>
      <c r="BL118" s="18" t="s">
        <v>1299</v>
      </c>
      <c r="BM118" s="18" t="s">
        <v>1474</v>
      </c>
    </row>
    <row r="119" spans="2:65" s="1" customFormat="1" ht="50.1" customHeight="1">
      <c r="B119" s="34"/>
      <c r="C119" s="35"/>
      <c r="D119" s="157" t="s">
        <v>619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16">
        <f>BK119</f>
        <v>0</v>
      </c>
      <c r="O119" s="317"/>
      <c r="P119" s="317"/>
      <c r="Q119" s="317"/>
      <c r="R119" s="36"/>
      <c r="T119" s="177"/>
      <c r="U119" s="55"/>
      <c r="V119" s="55"/>
      <c r="W119" s="55"/>
      <c r="X119" s="55"/>
      <c r="Y119" s="55"/>
      <c r="Z119" s="55"/>
      <c r="AA119" s="57"/>
      <c r="AT119" s="18" t="s">
        <v>74</v>
      </c>
      <c r="AU119" s="18" t="s">
        <v>75</v>
      </c>
      <c r="AY119" s="18" t="s">
        <v>620</v>
      </c>
      <c r="BK119" s="113">
        <v>0</v>
      </c>
    </row>
    <row r="120" spans="2:65" s="1" customFormat="1" ht="6.9" customHeight="1">
      <c r="B120" s="58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60"/>
    </row>
  </sheetData>
  <mergeCells count="69">
    <mergeCell ref="N119:Q119"/>
    <mergeCell ref="H1:K1"/>
    <mergeCell ref="S2:AC2"/>
    <mergeCell ref="F115:I115"/>
    <mergeCell ref="L115:M115"/>
    <mergeCell ref="N115:Q115"/>
    <mergeCell ref="F118:I118"/>
    <mergeCell ref="L118:M118"/>
    <mergeCell ref="N118:Q118"/>
    <mergeCell ref="N116:Q116"/>
    <mergeCell ref="N117:Q117"/>
    <mergeCell ref="F107:P107"/>
    <mergeCell ref="F108:P108"/>
    <mergeCell ref="M110:P110"/>
    <mergeCell ref="M112:Q112"/>
    <mergeCell ref="M113:Q113"/>
    <mergeCell ref="D96:H96"/>
    <mergeCell ref="N96:Q96"/>
    <mergeCell ref="N97:Q97"/>
    <mergeCell ref="L99:Q99"/>
    <mergeCell ref="C105:Q105"/>
    <mergeCell ref="D93:H93"/>
    <mergeCell ref="N93:Q93"/>
    <mergeCell ref="D94:H94"/>
    <mergeCell ref="N94:Q94"/>
    <mergeCell ref="D95:H95"/>
    <mergeCell ref="N95:Q95"/>
    <mergeCell ref="N88:Q88"/>
    <mergeCell ref="N89:Q89"/>
    <mergeCell ref="N91:Q91"/>
    <mergeCell ref="D92:H92"/>
    <mergeCell ref="N92:Q92"/>
    <mergeCell ref="F79:P79"/>
    <mergeCell ref="M81:P81"/>
    <mergeCell ref="M83:Q83"/>
    <mergeCell ref="M84:Q84"/>
    <mergeCell ref="C86:G86"/>
    <mergeCell ref="N86:Q86"/>
    <mergeCell ref="H36:J36"/>
    <mergeCell ref="M36:P36"/>
    <mergeCell ref="L38:P38"/>
    <mergeCell ref="C76:Q76"/>
    <mergeCell ref="F78:P78"/>
    <mergeCell ref="H33:J33"/>
    <mergeCell ref="M33:P33"/>
    <mergeCell ref="H34:J34"/>
    <mergeCell ref="M34:P34"/>
    <mergeCell ref="H35:J35"/>
    <mergeCell ref="M35:P35"/>
    <mergeCell ref="M27:P27"/>
    <mergeCell ref="M28:P28"/>
    <mergeCell ref="M30:P30"/>
    <mergeCell ref="H32:J32"/>
    <mergeCell ref="M32:P32"/>
    <mergeCell ref="O17:P17"/>
    <mergeCell ref="O18:P18"/>
    <mergeCell ref="O20:P20"/>
    <mergeCell ref="O21:P21"/>
    <mergeCell ref="E24:L24"/>
    <mergeCell ref="O11:P11"/>
    <mergeCell ref="O12:P12"/>
    <mergeCell ref="O14:P14"/>
    <mergeCell ref="E15:L15"/>
    <mergeCell ref="O15:P15"/>
    <mergeCell ref="C2:Q2"/>
    <mergeCell ref="C4:Q4"/>
    <mergeCell ref="F6:P6"/>
    <mergeCell ref="F7:P7"/>
    <mergeCell ref="O9:P9"/>
  </mergeCells>
  <hyperlinks>
    <hyperlink ref="F1:G1" location="C2" display="1) Krycí list rozpočtu"/>
    <hyperlink ref="H1:K1" location="C86" display="2) Rekapitulácia rozpočtu"/>
    <hyperlink ref="L1" location="C11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29"/>
  <sheetViews>
    <sheetView showGridLines="0" workbookViewId="0">
      <pane ySplit="1" topLeftCell="A118" activePane="bottomLeft" state="frozen"/>
      <selection pane="bottomLeft" activeCell="L125" sqref="L125:M125"/>
    </sheetView>
  </sheetViews>
  <sheetFormatPr defaultRowHeight="12"/>
  <cols>
    <col min="1" max="1" width="8.140625" customWidth="1"/>
    <col min="2" max="2" width="1.7109375" customWidth="1"/>
    <col min="3" max="4" width="4.140625" customWidth="1"/>
    <col min="5" max="5" width="17.140625" customWidth="1"/>
    <col min="6" max="7" width="11.140625" customWidth="1"/>
    <col min="8" max="8" width="12.28515625" customWidth="1"/>
    <col min="9" max="9" width="7" customWidth="1"/>
    <col min="10" max="10" width="5.140625" customWidth="1"/>
    <col min="11" max="11" width="11.28515625" customWidth="1"/>
    <col min="12" max="12" width="12" customWidth="1"/>
    <col min="13" max="14" width="6" customWidth="1"/>
    <col min="15" max="15" width="2" customWidth="1"/>
    <col min="16" max="16" width="12.285156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140625" hidden="1" customWidth="1"/>
    <col min="22" max="22" width="12.140625" hidden="1" customWidth="1"/>
    <col min="23" max="23" width="16.140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140625" hidden="1" customWidth="1"/>
    <col min="29" max="29" width="11" customWidth="1"/>
    <col min="30" max="30" width="15" customWidth="1"/>
    <col min="31" max="31" width="16.140625" customWidth="1"/>
    <col min="44" max="65" width="9.1406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133</v>
      </c>
      <c r="G1" s="14"/>
      <c r="H1" s="320" t="s">
        <v>134</v>
      </c>
      <c r="I1" s="320"/>
      <c r="J1" s="320"/>
      <c r="K1" s="320"/>
      <c r="L1" s="14" t="s">
        <v>135</v>
      </c>
      <c r="M1" s="12"/>
      <c r="N1" s="12"/>
      <c r="O1" s="13" t="s">
        <v>136</v>
      </c>
      <c r="P1" s="12"/>
      <c r="Q1" s="12"/>
      <c r="R1" s="12"/>
      <c r="S1" s="14" t="s">
        <v>137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>
      <c r="C2" s="235" t="s">
        <v>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79" t="s">
        <v>8</v>
      </c>
      <c r="T2" s="280"/>
      <c r="U2" s="280"/>
      <c r="V2" s="280"/>
      <c r="W2" s="280"/>
      <c r="X2" s="280"/>
      <c r="Y2" s="280"/>
      <c r="Z2" s="280"/>
      <c r="AA2" s="280"/>
      <c r="AB2" s="280"/>
      <c r="AC2" s="280"/>
      <c r="AT2" s="18" t="s">
        <v>123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75</v>
      </c>
    </row>
    <row r="4" spans="1:66" ht="36.9" customHeight="1">
      <c r="B4" s="22"/>
      <c r="C4" s="237" t="s">
        <v>138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"/>
      <c r="T4" s="24" t="s">
        <v>12</v>
      </c>
      <c r="AT4" s="18" t="s">
        <v>6</v>
      </c>
    </row>
    <row r="5" spans="1:66" ht="6.9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18</v>
      </c>
      <c r="E6" s="26"/>
      <c r="F6" s="286" t="str">
        <f>'Rekapitulácia stavby'!K6</f>
        <v>Novostavba materskej školy na parcele č.370/12, Púchov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6"/>
      <c r="R6" s="23"/>
    </row>
    <row r="7" spans="1:66" s="1" customFormat="1" ht="32.85" customHeight="1">
      <c r="B7" s="34"/>
      <c r="C7" s="35"/>
      <c r="D7" s="29" t="s">
        <v>139</v>
      </c>
      <c r="E7" s="35"/>
      <c r="F7" s="243" t="s">
        <v>1475</v>
      </c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35"/>
      <c r="R7" s="36"/>
    </row>
    <row r="8" spans="1:66" s="1" customFormat="1" ht="14.4" customHeight="1">
      <c r="B8" s="34"/>
      <c r="C8" s="35"/>
      <c r="D8" s="30" t="s">
        <v>20</v>
      </c>
      <c r="E8" s="35"/>
      <c r="F8" s="28" t="s">
        <v>5</v>
      </c>
      <c r="G8" s="35"/>
      <c r="H8" s="35"/>
      <c r="I8" s="35"/>
      <c r="J8" s="35"/>
      <c r="K8" s="35"/>
      <c r="L8" s="35"/>
      <c r="M8" s="30" t="s">
        <v>21</v>
      </c>
      <c r="N8" s="35"/>
      <c r="O8" s="28" t="s">
        <v>5</v>
      </c>
      <c r="P8" s="35"/>
      <c r="Q8" s="35"/>
      <c r="R8" s="36"/>
    </row>
    <row r="9" spans="1:66" s="1" customFormat="1" ht="14.4" customHeight="1">
      <c r="B9" s="34"/>
      <c r="C9" s="35"/>
      <c r="D9" s="30" t="s">
        <v>22</v>
      </c>
      <c r="E9" s="35"/>
      <c r="F9" s="28" t="s">
        <v>23</v>
      </c>
      <c r="G9" s="35"/>
      <c r="H9" s="35"/>
      <c r="I9" s="35"/>
      <c r="J9" s="35"/>
      <c r="K9" s="35"/>
      <c r="L9" s="35"/>
      <c r="M9" s="30" t="s">
        <v>24</v>
      </c>
      <c r="N9" s="35"/>
      <c r="O9" s="289">
        <f>'Rekapitulácia stavby'!AN8</f>
        <v>43097</v>
      </c>
      <c r="P9" s="290"/>
      <c r="Q9" s="35"/>
      <c r="R9" s="36"/>
    </row>
    <row r="10" spans="1:66" s="1" customFormat="1" ht="10.65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" customHeight="1">
      <c r="B11" s="34"/>
      <c r="C11" s="35"/>
      <c r="D11" s="30" t="s">
        <v>25</v>
      </c>
      <c r="E11" s="35"/>
      <c r="F11" s="35"/>
      <c r="G11" s="35"/>
      <c r="H11" s="35"/>
      <c r="I11" s="35"/>
      <c r="J11" s="35"/>
      <c r="K11" s="35"/>
      <c r="L11" s="35"/>
      <c r="M11" s="30" t="s">
        <v>26</v>
      </c>
      <c r="N11" s="35"/>
      <c r="O11" s="241" t="s">
        <v>5</v>
      </c>
      <c r="P11" s="241"/>
      <c r="Q11" s="35"/>
      <c r="R11" s="36"/>
    </row>
    <row r="12" spans="1:66" s="1" customFormat="1" ht="18" customHeight="1">
      <c r="B12" s="34"/>
      <c r="C12" s="35"/>
      <c r="D12" s="35"/>
      <c r="E12" s="28" t="s">
        <v>27</v>
      </c>
      <c r="F12" s="35"/>
      <c r="G12" s="35"/>
      <c r="H12" s="35"/>
      <c r="I12" s="35"/>
      <c r="J12" s="35"/>
      <c r="K12" s="35"/>
      <c r="L12" s="35"/>
      <c r="M12" s="30" t="s">
        <v>28</v>
      </c>
      <c r="N12" s="35"/>
      <c r="O12" s="241" t="s">
        <v>5</v>
      </c>
      <c r="P12" s="241"/>
      <c r="Q12" s="35"/>
      <c r="R12" s="36"/>
    </row>
    <row r="13" spans="1:66" s="1" customFormat="1" ht="6.9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" customHeight="1">
      <c r="B14" s="34"/>
      <c r="C14" s="35"/>
      <c r="D14" s="30" t="s">
        <v>29</v>
      </c>
      <c r="E14" s="35"/>
      <c r="F14" s="35"/>
      <c r="G14" s="35"/>
      <c r="H14" s="35"/>
      <c r="I14" s="35"/>
      <c r="J14" s="35"/>
      <c r="K14" s="35"/>
      <c r="L14" s="35"/>
      <c r="M14" s="30" t="s">
        <v>26</v>
      </c>
      <c r="N14" s="35"/>
      <c r="O14" s="291" t="str">
        <f>IF('Rekapitulácia stavby'!AN13="","",'Rekapitulácia stavby'!AN13)</f>
        <v>36 833 380</v>
      </c>
      <c r="P14" s="241"/>
      <c r="Q14" s="35"/>
      <c r="R14" s="36"/>
    </row>
    <row r="15" spans="1:66" s="1" customFormat="1" ht="18" customHeight="1">
      <c r="B15" s="34"/>
      <c r="C15" s="35"/>
      <c r="D15" s="35"/>
      <c r="E15" s="291" t="str">
        <f>IF('Rekapitulácia stavby'!E14="","",'Rekapitulácia stavby'!E14)</f>
        <v>M - SILNICE SK s.r.o.</v>
      </c>
      <c r="F15" s="292"/>
      <c r="G15" s="292"/>
      <c r="H15" s="292"/>
      <c r="I15" s="292"/>
      <c r="J15" s="292"/>
      <c r="K15" s="292"/>
      <c r="L15" s="292"/>
      <c r="M15" s="30" t="s">
        <v>28</v>
      </c>
      <c r="N15" s="35"/>
      <c r="O15" s="291" t="str">
        <f>IF('Rekapitulácia stavby'!AN14="","",'Rekapitulácia stavby'!AN14)</f>
        <v>SK2022448098</v>
      </c>
      <c r="P15" s="241"/>
      <c r="Q15" s="35"/>
      <c r="R15" s="36"/>
    </row>
    <row r="16" spans="1:66" s="1" customFormat="1" ht="6.9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" customHeight="1">
      <c r="B17" s="34"/>
      <c r="C17" s="35"/>
      <c r="D17" s="30" t="s">
        <v>31</v>
      </c>
      <c r="E17" s="35"/>
      <c r="F17" s="35"/>
      <c r="G17" s="35"/>
      <c r="H17" s="35"/>
      <c r="I17" s="35"/>
      <c r="J17" s="35"/>
      <c r="K17" s="35"/>
      <c r="L17" s="35"/>
      <c r="M17" s="30" t="s">
        <v>26</v>
      </c>
      <c r="N17" s="35"/>
      <c r="O17" s="241" t="s">
        <v>5</v>
      </c>
      <c r="P17" s="241"/>
      <c r="Q17" s="35"/>
      <c r="R17" s="36"/>
    </row>
    <row r="18" spans="2:18" s="1" customFormat="1" ht="18" customHeight="1">
      <c r="B18" s="34"/>
      <c r="C18" s="35"/>
      <c r="D18" s="35"/>
      <c r="E18" s="28" t="s">
        <v>32</v>
      </c>
      <c r="F18" s="35"/>
      <c r="G18" s="35"/>
      <c r="H18" s="35"/>
      <c r="I18" s="35"/>
      <c r="J18" s="35"/>
      <c r="K18" s="35"/>
      <c r="L18" s="35"/>
      <c r="M18" s="30" t="s">
        <v>28</v>
      </c>
      <c r="N18" s="35"/>
      <c r="O18" s="241" t="s">
        <v>5</v>
      </c>
      <c r="P18" s="241"/>
      <c r="Q18" s="35"/>
      <c r="R18" s="36"/>
    </row>
    <row r="19" spans="2:18" s="1" customFormat="1" ht="6.9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" customHeight="1">
      <c r="B20" s="34"/>
      <c r="C20" s="35"/>
      <c r="D20" s="30" t="s">
        <v>34</v>
      </c>
      <c r="E20" s="35"/>
      <c r="F20" s="35"/>
      <c r="G20" s="35"/>
      <c r="H20" s="35"/>
      <c r="I20" s="35"/>
      <c r="J20" s="35"/>
      <c r="K20" s="35"/>
      <c r="L20" s="35"/>
      <c r="M20" s="30" t="s">
        <v>26</v>
      </c>
      <c r="N20" s="35"/>
      <c r="O20" s="241" t="str">
        <f>IF('Rekapitulácia stavby'!AN19="","",'Rekapitulácia stavby'!AN19)</f>
        <v/>
      </c>
      <c r="P20" s="241"/>
      <c r="Q20" s="35"/>
      <c r="R20" s="36"/>
    </row>
    <row r="21" spans="2:18" s="1" customFormat="1" ht="18" customHeight="1">
      <c r="B21" s="34"/>
      <c r="C21" s="35"/>
      <c r="D21" s="35"/>
      <c r="E21" s="28" t="str">
        <f>IF('Rekapitulácia stavby'!E20="","",'Rekapitulácia stavby'!E20)</f>
        <v xml:space="preserve"> </v>
      </c>
      <c r="F21" s="35"/>
      <c r="G21" s="35"/>
      <c r="H21" s="35"/>
      <c r="I21" s="35"/>
      <c r="J21" s="35"/>
      <c r="K21" s="35"/>
      <c r="L21" s="35"/>
      <c r="M21" s="30" t="s">
        <v>28</v>
      </c>
      <c r="N21" s="35"/>
      <c r="O21" s="241" t="str">
        <f>IF('Rekapitulácia stavby'!AN20="","",'Rekapitulácia stavby'!AN20)</f>
        <v/>
      </c>
      <c r="P21" s="241"/>
      <c r="Q21" s="35"/>
      <c r="R21" s="36"/>
    </row>
    <row r="22" spans="2:18" s="1" customFormat="1" ht="6.9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" customHeight="1">
      <c r="B23" s="34"/>
      <c r="C23" s="35"/>
      <c r="D23" s="30" t="s">
        <v>35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22.5" customHeight="1">
      <c r="B24" s="34"/>
      <c r="C24" s="35"/>
      <c r="D24" s="35"/>
      <c r="E24" s="246" t="s">
        <v>5</v>
      </c>
      <c r="F24" s="246"/>
      <c r="G24" s="246"/>
      <c r="H24" s="246"/>
      <c r="I24" s="246"/>
      <c r="J24" s="246"/>
      <c r="K24" s="246"/>
      <c r="L24" s="246"/>
      <c r="M24" s="35"/>
      <c r="N24" s="35"/>
      <c r="O24" s="35"/>
      <c r="P24" s="35"/>
      <c r="Q24" s="35"/>
      <c r="R24" s="36"/>
    </row>
    <row r="25" spans="2:18" s="1" customFormat="1" ht="6.9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" customHeight="1">
      <c r="B27" s="34"/>
      <c r="C27" s="35"/>
      <c r="D27" s="122" t="s">
        <v>143</v>
      </c>
      <c r="E27" s="35"/>
      <c r="F27" s="35"/>
      <c r="G27" s="35"/>
      <c r="H27" s="35"/>
      <c r="I27" s="35"/>
      <c r="J27" s="35"/>
      <c r="K27" s="35"/>
      <c r="L27" s="35"/>
      <c r="M27" s="247">
        <f>N88</f>
        <v>2497.5</v>
      </c>
      <c r="N27" s="247"/>
      <c r="O27" s="247"/>
      <c r="P27" s="247"/>
      <c r="Q27" s="35"/>
      <c r="R27" s="36"/>
    </row>
    <row r="28" spans="2:18" s="1" customFormat="1" ht="14.4" customHeight="1">
      <c r="B28" s="34"/>
      <c r="C28" s="35"/>
      <c r="D28" s="33" t="s">
        <v>127</v>
      </c>
      <c r="E28" s="35"/>
      <c r="F28" s="35"/>
      <c r="G28" s="35"/>
      <c r="H28" s="35"/>
      <c r="I28" s="35"/>
      <c r="J28" s="35"/>
      <c r="K28" s="35"/>
      <c r="L28" s="35"/>
      <c r="M28" s="247">
        <f>N92</f>
        <v>0</v>
      </c>
      <c r="N28" s="247"/>
      <c r="O28" s="247"/>
      <c r="P28" s="247"/>
      <c r="Q28" s="35"/>
      <c r="R28" s="36"/>
    </row>
    <row r="29" spans="2:18" s="1" customFormat="1" ht="6.9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23" t="s">
        <v>38</v>
      </c>
      <c r="E30" s="35"/>
      <c r="F30" s="35"/>
      <c r="G30" s="35"/>
      <c r="H30" s="35"/>
      <c r="I30" s="35"/>
      <c r="J30" s="35"/>
      <c r="K30" s="35"/>
      <c r="L30" s="35"/>
      <c r="M30" s="293">
        <f>ROUND(M27+M28,2)</f>
        <v>2497.5</v>
      </c>
      <c r="N30" s="288"/>
      <c r="O30" s="288"/>
      <c r="P30" s="288"/>
      <c r="Q30" s="35"/>
      <c r="R30" s="36"/>
    </row>
    <row r="31" spans="2:18" s="1" customFormat="1" ht="6.9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" customHeight="1">
      <c r="B32" s="34"/>
      <c r="C32" s="35"/>
      <c r="D32" s="41" t="s">
        <v>39</v>
      </c>
      <c r="E32" s="41" t="s">
        <v>40</v>
      </c>
      <c r="F32" s="42">
        <v>0.2</v>
      </c>
      <c r="G32" s="124" t="s">
        <v>41</v>
      </c>
      <c r="H32" s="294">
        <f>(SUM(BE92:BE99)+SUM(BE117:BE127))</f>
        <v>0</v>
      </c>
      <c r="I32" s="288"/>
      <c r="J32" s="288"/>
      <c r="K32" s="35"/>
      <c r="L32" s="35"/>
      <c r="M32" s="294">
        <f>ROUND((SUM(BE92:BE99)+SUM(BE117:BE127)), 2)*F32</f>
        <v>0</v>
      </c>
      <c r="N32" s="288"/>
      <c r="O32" s="288"/>
      <c r="P32" s="288"/>
      <c r="Q32" s="35"/>
      <c r="R32" s="36"/>
    </row>
    <row r="33" spans="2:18" s="1" customFormat="1" ht="14.4" customHeight="1">
      <c r="B33" s="34"/>
      <c r="C33" s="35"/>
      <c r="D33" s="35"/>
      <c r="E33" s="41" t="s">
        <v>42</v>
      </c>
      <c r="F33" s="42">
        <v>0.2</v>
      </c>
      <c r="G33" s="124" t="s">
        <v>41</v>
      </c>
      <c r="H33" s="294">
        <f>(SUM(BF92:BF99)+SUM(BF117:BF127))</f>
        <v>2497.5</v>
      </c>
      <c r="I33" s="288"/>
      <c r="J33" s="288"/>
      <c r="K33" s="35"/>
      <c r="L33" s="35"/>
      <c r="M33" s="294">
        <f>ROUND((SUM(BF92:BF99)+SUM(BF117:BF127)), 2)*F33</f>
        <v>499.5</v>
      </c>
      <c r="N33" s="288"/>
      <c r="O33" s="288"/>
      <c r="P33" s="288"/>
      <c r="Q33" s="35"/>
      <c r="R33" s="36"/>
    </row>
    <row r="34" spans="2:18" s="1" customFormat="1" ht="14.4" hidden="1" customHeight="1">
      <c r="B34" s="34"/>
      <c r="C34" s="35"/>
      <c r="D34" s="35"/>
      <c r="E34" s="41" t="s">
        <v>43</v>
      </c>
      <c r="F34" s="42">
        <v>0.2</v>
      </c>
      <c r="G34" s="124" t="s">
        <v>41</v>
      </c>
      <c r="H34" s="294">
        <f>(SUM(BG92:BG99)+SUM(BG117:BG127))</f>
        <v>0</v>
      </c>
      <c r="I34" s="288"/>
      <c r="J34" s="288"/>
      <c r="K34" s="35"/>
      <c r="L34" s="35"/>
      <c r="M34" s="294">
        <v>0</v>
      </c>
      <c r="N34" s="288"/>
      <c r="O34" s="288"/>
      <c r="P34" s="288"/>
      <c r="Q34" s="35"/>
      <c r="R34" s="36"/>
    </row>
    <row r="35" spans="2:18" s="1" customFormat="1" ht="14.4" hidden="1" customHeight="1">
      <c r="B35" s="34"/>
      <c r="C35" s="35"/>
      <c r="D35" s="35"/>
      <c r="E35" s="41" t="s">
        <v>44</v>
      </c>
      <c r="F35" s="42">
        <v>0.2</v>
      </c>
      <c r="G35" s="124" t="s">
        <v>41</v>
      </c>
      <c r="H35" s="294">
        <f>(SUM(BH92:BH99)+SUM(BH117:BH127))</f>
        <v>0</v>
      </c>
      <c r="I35" s="288"/>
      <c r="J35" s="288"/>
      <c r="K35" s="35"/>
      <c r="L35" s="35"/>
      <c r="M35" s="294">
        <v>0</v>
      </c>
      <c r="N35" s="288"/>
      <c r="O35" s="288"/>
      <c r="P35" s="288"/>
      <c r="Q35" s="35"/>
      <c r="R35" s="36"/>
    </row>
    <row r="36" spans="2:18" s="1" customFormat="1" ht="14.4" hidden="1" customHeight="1">
      <c r="B36" s="34"/>
      <c r="C36" s="35"/>
      <c r="D36" s="35"/>
      <c r="E36" s="41" t="s">
        <v>45</v>
      </c>
      <c r="F36" s="42">
        <v>0</v>
      </c>
      <c r="G36" s="124" t="s">
        <v>41</v>
      </c>
      <c r="H36" s="294">
        <f>(SUM(BI92:BI99)+SUM(BI117:BI127))</f>
        <v>0</v>
      </c>
      <c r="I36" s="288"/>
      <c r="J36" s="288"/>
      <c r="K36" s="35"/>
      <c r="L36" s="35"/>
      <c r="M36" s="294">
        <v>0</v>
      </c>
      <c r="N36" s="288"/>
      <c r="O36" s="288"/>
      <c r="P36" s="288"/>
      <c r="Q36" s="35"/>
      <c r="R36" s="36"/>
    </row>
    <row r="37" spans="2:18" s="1" customFormat="1" ht="6.9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20"/>
      <c r="D38" s="125" t="s">
        <v>46</v>
      </c>
      <c r="E38" s="74"/>
      <c r="F38" s="74"/>
      <c r="G38" s="126" t="s">
        <v>47</v>
      </c>
      <c r="H38" s="127" t="s">
        <v>48</v>
      </c>
      <c r="I38" s="74"/>
      <c r="J38" s="74"/>
      <c r="K38" s="74"/>
      <c r="L38" s="295">
        <f>SUM(M30:M36)</f>
        <v>2997</v>
      </c>
      <c r="M38" s="295"/>
      <c r="N38" s="295"/>
      <c r="O38" s="295"/>
      <c r="P38" s="296"/>
      <c r="Q38" s="120"/>
      <c r="R38" s="36"/>
    </row>
    <row r="39" spans="2:18" s="1" customFormat="1" ht="14.4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4.4">
      <c r="B50" s="34"/>
      <c r="C50" s="35"/>
      <c r="D50" s="49" t="s">
        <v>49</v>
      </c>
      <c r="E50" s="50"/>
      <c r="F50" s="50"/>
      <c r="G50" s="50"/>
      <c r="H50" s="51"/>
      <c r="I50" s="35"/>
      <c r="J50" s="49" t="s">
        <v>50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2"/>
      <c r="C51" s="26"/>
      <c r="D51" s="52"/>
      <c r="E51" s="26"/>
      <c r="F51" s="26"/>
      <c r="G51" s="26"/>
      <c r="H51" s="53"/>
      <c r="I51" s="26"/>
      <c r="J51" s="52"/>
      <c r="K51" s="26"/>
      <c r="L51" s="26"/>
      <c r="M51" s="26"/>
      <c r="N51" s="26"/>
      <c r="O51" s="26"/>
      <c r="P51" s="53"/>
      <c r="Q51" s="26"/>
      <c r="R51" s="23"/>
    </row>
    <row r="52" spans="2:18">
      <c r="B52" s="22"/>
      <c r="C52" s="26"/>
      <c r="D52" s="52"/>
      <c r="E52" s="26"/>
      <c r="F52" s="26"/>
      <c r="G52" s="26"/>
      <c r="H52" s="53"/>
      <c r="I52" s="26"/>
      <c r="J52" s="52"/>
      <c r="K52" s="26"/>
      <c r="L52" s="26"/>
      <c r="M52" s="26"/>
      <c r="N52" s="26"/>
      <c r="O52" s="26"/>
      <c r="P52" s="53"/>
      <c r="Q52" s="26"/>
      <c r="R52" s="23"/>
    </row>
    <row r="53" spans="2:18">
      <c r="B53" s="22"/>
      <c r="C53" s="26"/>
      <c r="D53" s="52"/>
      <c r="E53" s="26"/>
      <c r="F53" s="26"/>
      <c r="G53" s="26"/>
      <c r="H53" s="53"/>
      <c r="I53" s="26"/>
      <c r="J53" s="52"/>
      <c r="K53" s="26"/>
      <c r="L53" s="26"/>
      <c r="M53" s="26"/>
      <c r="N53" s="26"/>
      <c r="O53" s="26"/>
      <c r="P53" s="53"/>
      <c r="Q53" s="26"/>
      <c r="R53" s="23"/>
    </row>
    <row r="54" spans="2:18">
      <c r="B54" s="22"/>
      <c r="C54" s="26"/>
      <c r="D54" s="52"/>
      <c r="E54" s="26"/>
      <c r="F54" s="26"/>
      <c r="G54" s="26"/>
      <c r="H54" s="53"/>
      <c r="I54" s="26"/>
      <c r="J54" s="52"/>
      <c r="K54" s="26"/>
      <c r="L54" s="26"/>
      <c r="M54" s="26"/>
      <c r="N54" s="26"/>
      <c r="O54" s="26"/>
      <c r="P54" s="53"/>
      <c r="Q54" s="26"/>
      <c r="R54" s="23"/>
    </row>
    <row r="55" spans="2:18">
      <c r="B55" s="22"/>
      <c r="C55" s="26"/>
      <c r="D55" s="52"/>
      <c r="E55" s="26"/>
      <c r="F55" s="26"/>
      <c r="G55" s="26"/>
      <c r="H55" s="53"/>
      <c r="I55" s="26"/>
      <c r="J55" s="52"/>
      <c r="K55" s="26"/>
      <c r="L55" s="26"/>
      <c r="M55" s="26"/>
      <c r="N55" s="26"/>
      <c r="O55" s="26"/>
      <c r="P55" s="53"/>
      <c r="Q55" s="26"/>
      <c r="R55" s="23"/>
    </row>
    <row r="56" spans="2:18">
      <c r="B56" s="22"/>
      <c r="C56" s="26"/>
      <c r="D56" s="52"/>
      <c r="E56" s="26"/>
      <c r="F56" s="26"/>
      <c r="G56" s="26"/>
      <c r="H56" s="53"/>
      <c r="I56" s="26"/>
      <c r="J56" s="52"/>
      <c r="K56" s="26"/>
      <c r="L56" s="26"/>
      <c r="M56" s="26"/>
      <c r="N56" s="26"/>
      <c r="O56" s="26"/>
      <c r="P56" s="53"/>
      <c r="Q56" s="26"/>
      <c r="R56" s="23"/>
    </row>
    <row r="57" spans="2:18">
      <c r="B57" s="22"/>
      <c r="C57" s="26"/>
      <c r="D57" s="52"/>
      <c r="E57" s="26"/>
      <c r="F57" s="26"/>
      <c r="G57" s="26"/>
      <c r="H57" s="53"/>
      <c r="I57" s="26"/>
      <c r="J57" s="52"/>
      <c r="K57" s="26"/>
      <c r="L57" s="26"/>
      <c r="M57" s="26"/>
      <c r="N57" s="26"/>
      <c r="O57" s="26"/>
      <c r="P57" s="53"/>
      <c r="Q57" s="26"/>
      <c r="R57" s="23"/>
    </row>
    <row r="58" spans="2:18">
      <c r="B58" s="22"/>
      <c r="C58" s="26"/>
      <c r="D58" s="52"/>
      <c r="E58" s="26"/>
      <c r="F58" s="26"/>
      <c r="G58" s="26"/>
      <c r="H58" s="53"/>
      <c r="I58" s="26"/>
      <c r="J58" s="52"/>
      <c r="K58" s="26"/>
      <c r="L58" s="26"/>
      <c r="M58" s="26"/>
      <c r="N58" s="26"/>
      <c r="O58" s="26"/>
      <c r="P58" s="53"/>
      <c r="Q58" s="26"/>
      <c r="R58" s="23"/>
    </row>
    <row r="59" spans="2:18" s="1" customFormat="1" ht="14.4">
      <c r="B59" s="34"/>
      <c r="C59" s="35"/>
      <c r="D59" s="54" t="s">
        <v>51</v>
      </c>
      <c r="E59" s="55"/>
      <c r="F59" s="55"/>
      <c r="G59" s="56" t="s">
        <v>52</v>
      </c>
      <c r="H59" s="57"/>
      <c r="I59" s="35"/>
      <c r="J59" s="54" t="s">
        <v>51</v>
      </c>
      <c r="K59" s="55"/>
      <c r="L59" s="55"/>
      <c r="M59" s="55"/>
      <c r="N59" s="56" t="s">
        <v>52</v>
      </c>
      <c r="O59" s="55"/>
      <c r="P59" s="57"/>
      <c r="Q59" s="35"/>
      <c r="R59" s="36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4.4">
      <c r="B61" s="34"/>
      <c r="C61" s="35"/>
      <c r="D61" s="49" t="s">
        <v>53</v>
      </c>
      <c r="E61" s="50"/>
      <c r="F61" s="50"/>
      <c r="G61" s="50"/>
      <c r="H61" s="51"/>
      <c r="I61" s="35"/>
      <c r="J61" s="49" t="s">
        <v>54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2"/>
      <c r="C62" s="26"/>
      <c r="D62" s="52"/>
      <c r="E62" s="26"/>
      <c r="F62" s="26"/>
      <c r="G62" s="26"/>
      <c r="H62" s="53"/>
      <c r="I62" s="26"/>
      <c r="J62" s="52"/>
      <c r="K62" s="26"/>
      <c r="L62" s="26"/>
      <c r="M62" s="26"/>
      <c r="N62" s="26"/>
      <c r="O62" s="26"/>
      <c r="P62" s="53"/>
      <c r="Q62" s="26"/>
      <c r="R62" s="23"/>
    </row>
    <row r="63" spans="2:18">
      <c r="B63" s="22"/>
      <c r="C63" s="26"/>
      <c r="D63" s="52"/>
      <c r="E63" s="26"/>
      <c r="F63" s="26"/>
      <c r="G63" s="26"/>
      <c r="H63" s="53"/>
      <c r="I63" s="26"/>
      <c r="J63" s="52"/>
      <c r="K63" s="26"/>
      <c r="L63" s="26"/>
      <c r="M63" s="26"/>
      <c r="N63" s="26"/>
      <c r="O63" s="26"/>
      <c r="P63" s="53"/>
      <c r="Q63" s="26"/>
      <c r="R63" s="23"/>
    </row>
    <row r="64" spans="2:18">
      <c r="B64" s="22"/>
      <c r="C64" s="26"/>
      <c r="D64" s="52"/>
      <c r="E64" s="26"/>
      <c r="F64" s="26"/>
      <c r="G64" s="26"/>
      <c r="H64" s="53"/>
      <c r="I64" s="26"/>
      <c r="J64" s="52"/>
      <c r="K64" s="26"/>
      <c r="L64" s="26"/>
      <c r="M64" s="26"/>
      <c r="N64" s="26"/>
      <c r="O64" s="26"/>
      <c r="P64" s="53"/>
      <c r="Q64" s="26"/>
      <c r="R64" s="23"/>
    </row>
    <row r="65" spans="2:18">
      <c r="B65" s="22"/>
      <c r="C65" s="26"/>
      <c r="D65" s="52"/>
      <c r="E65" s="26"/>
      <c r="F65" s="26"/>
      <c r="G65" s="26"/>
      <c r="H65" s="53"/>
      <c r="I65" s="26"/>
      <c r="J65" s="52"/>
      <c r="K65" s="26"/>
      <c r="L65" s="26"/>
      <c r="M65" s="26"/>
      <c r="N65" s="26"/>
      <c r="O65" s="26"/>
      <c r="P65" s="53"/>
      <c r="Q65" s="26"/>
      <c r="R65" s="23"/>
    </row>
    <row r="66" spans="2:18">
      <c r="B66" s="22"/>
      <c r="C66" s="26"/>
      <c r="D66" s="52"/>
      <c r="E66" s="26"/>
      <c r="F66" s="26"/>
      <c r="G66" s="26"/>
      <c r="H66" s="53"/>
      <c r="I66" s="26"/>
      <c r="J66" s="52"/>
      <c r="K66" s="26"/>
      <c r="L66" s="26"/>
      <c r="M66" s="26"/>
      <c r="N66" s="26"/>
      <c r="O66" s="26"/>
      <c r="P66" s="53"/>
      <c r="Q66" s="26"/>
      <c r="R66" s="23"/>
    </row>
    <row r="67" spans="2:18">
      <c r="B67" s="22"/>
      <c r="C67" s="26"/>
      <c r="D67" s="52"/>
      <c r="E67" s="26"/>
      <c r="F67" s="26"/>
      <c r="G67" s="26"/>
      <c r="H67" s="53"/>
      <c r="I67" s="26"/>
      <c r="J67" s="52"/>
      <c r="K67" s="26"/>
      <c r="L67" s="26"/>
      <c r="M67" s="26"/>
      <c r="N67" s="26"/>
      <c r="O67" s="26"/>
      <c r="P67" s="53"/>
      <c r="Q67" s="26"/>
      <c r="R67" s="23"/>
    </row>
    <row r="68" spans="2:18">
      <c r="B68" s="22"/>
      <c r="C68" s="26"/>
      <c r="D68" s="52"/>
      <c r="E68" s="26"/>
      <c r="F68" s="26"/>
      <c r="G68" s="26"/>
      <c r="H68" s="53"/>
      <c r="I68" s="26"/>
      <c r="J68" s="52"/>
      <c r="K68" s="26"/>
      <c r="L68" s="26"/>
      <c r="M68" s="26"/>
      <c r="N68" s="26"/>
      <c r="O68" s="26"/>
      <c r="P68" s="53"/>
      <c r="Q68" s="26"/>
      <c r="R68" s="23"/>
    </row>
    <row r="69" spans="2:18">
      <c r="B69" s="22"/>
      <c r="C69" s="26"/>
      <c r="D69" s="52"/>
      <c r="E69" s="26"/>
      <c r="F69" s="26"/>
      <c r="G69" s="26"/>
      <c r="H69" s="53"/>
      <c r="I69" s="26"/>
      <c r="J69" s="52"/>
      <c r="K69" s="26"/>
      <c r="L69" s="26"/>
      <c r="M69" s="26"/>
      <c r="N69" s="26"/>
      <c r="O69" s="26"/>
      <c r="P69" s="53"/>
      <c r="Q69" s="26"/>
      <c r="R69" s="23"/>
    </row>
    <row r="70" spans="2:18" s="1" customFormat="1" ht="14.4">
      <c r="B70" s="34"/>
      <c r="C70" s="35"/>
      <c r="D70" s="54" t="s">
        <v>51</v>
      </c>
      <c r="E70" s="55"/>
      <c r="F70" s="55"/>
      <c r="G70" s="56" t="s">
        <v>52</v>
      </c>
      <c r="H70" s="57"/>
      <c r="I70" s="35"/>
      <c r="J70" s="54" t="s">
        <v>51</v>
      </c>
      <c r="K70" s="55"/>
      <c r="L70" s="55"/>
      <c r="M70" s="55"/>
      <c r="N70" s="56" t="s">
        <v>52</v>
      </c>
      <c r="O70" s="55"/>
      <c r="P70" s="57"/>
      <c r="Q70" s="35"/>
      <c r="R70" s="36"/>
    </row>
    <row r="71" spans="2:18" s="1" customFormat="1" ht="14.4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" customHeight="1">
      <c r="B76" s="34"/>
      <c r="C76" s="237" t="s">
        <v>144</v>
      </c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36"/>
    </row>
    <row r="77" spans="2:18" s="1" customFormat="1" ht="6.9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0" t="s">
        <v>18</v>
      </c>
      <c r="D78" s="35"/>
      <c r="E78" s="35"/>
      <c r="F78" s="286" t="str">
        <f>F6</f>
        <v>Novostavba materskej školy na parcele č.370/12, Púchov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5"/>
      <c r="R78" s="36"/>
    </row>
    <row r="79" spans="2:18" s="1" customFormat="1" ht="36.9" customHeight="1">
      <c r="B79" s="34"/>
      <c r="C79" s="68" t="s">
        <v>139</v>
      </c>
      <c r="D79" s="35"/>
      <c r="E79" s="35"/>
      <c r="F79" s="257" t="str">
        <f>F7</f>
        <v>06 - SO 06 - Statická doprava</v>
      </c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35"/>
      <c r="R79" s="36"/>
    </row>
    <row r="80" spans="2:18" s="1" customFormat="1" ht="6.9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</row>
    <row r="81" spans="2:65" s="1" customFormat="1" ht="18" customHeight="1">
      <c r="B81" s="34"/>
      <c r="C81" s="30" t="s">
        <v>22</v>
      </c>
      <c r="D81" s="35"/>
      <c r="E81" s="35"/>
      <c r="F81" s="28" t="str">
        <f>F9</f>
        <v xml:space="preserve"> </v>
      </c>
      <c r="G81" s="35"/>
      <c r="H81" s="35"/>
      <c r="I81" s="35"/>
      <c r="J81" s="35"/>
      <c r="K81" s="30" t="s">
        <v>24</v>
      </c>
      <c r="L81" s="35"/>
      <c r="M81" s="290">
        <f>IF(O9="","",O9)</f>
        <v>43097</v>
      </c>
      <c r="N81" s="290"/>
      <c r="O81" s="290"/>
      <c r="P81" s="290"/>
      <c r="Q81" s="35"/>
      <c r="R81" s="36"/>
    </row>
    <row r="82" spans="2:65" s="1" customFormat="1" ht="6.9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</row>
    <row r="83" spans="2:65" s="1" customFormat="1" ht="13.2">
      <c r="B83" s="34"/>
      <c r="C83" s="30" t="s">
        <v>25</v>
      </c>
      <c r="D83" s="35"/>
      <c r="E83" s="35"/>
      <c r="F83" s="28" t="str">
        <f>E12</f>
        <v>RKC Žilinská diecéza</v>
      </c>
      <c r="G83" s="35"/>
      <c r="H83" s="35"/>
      <c r="I83" s="35"/>
      <c r="J83" s="35"/>
      <c r="K83" s="30" t="s">
        <v>31</v>
      </c>
      <c r="L83" s="35"/>
      <c r="M83" s="241" t="str">
        <f>E18</f>
        <v>Ing. arch. Ľubomír Zaymus</v>
      </c>
      <c r="N83" s="241"/>
      <c r="O83" s="241"/>
      <c r="P83" s="241"/>
      <c r="Q83" s="241"/>
      <c r="R83" s="36"/>
    </row>
    <row r="84" spans="2:65" s="1" customFormat="1" ht="14.4" customHeight="1">
      <c r="B84" s="34"/>
      <c r="C84" s="30" t="s">
        <v>29</v>
      </c>
      <c r="D84" s="35"/>
      <c r="E84" s="35"/>
      <c r="F84" s="28" t="str">
        <f>IF(E15="","",E15)</f>
        <v>M - SILNICE SK s.r.o.</v>
      </c>
      <c r="G84" s="35"/>
      <c r="H84" s="35"/>
      <c r="I84" s="35"/>
      <c r="J84" s="35"/>
      <c r="K84" s="30" t="s">
        <v>34</v>
      </c>
      <c r="L84" s="35"/>
      <c r="M84" s="241" t="str">
        <f>E21</f>
        <v xml:space="preserve"> </v>
      </c>
      <c r="N84" s="241"/>
      <c r="O84" s="241"/>
      <c r="P84" s="241"/>
      <c r="Q84" s="241"/>
      <c r="R84" s="36"/>
    </row>
    <row r="85" spans="2:65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</row>
    <row r="86" spans="2:65" s="1" customFormat="1" ht="29.25" customHeight="1">
      <c r="B86" s="34"/>
      <c r="C86" s="297" t="s">
        <v>145</v>
      </c>
      <c r="D86" s="298"/>
      <c r="E86" s="298"/>
      <c r="F86" s="298"/>
      <c r="G86" s="298"/>
      <c r="H86" s="120"/>
      <c r="I86" s="120"/>
      <c r="J86" s="120"/>
      <c r="K86" s="120"/>
      <c r="L86" s="120"/>
      <c r="M86" s="120"/>
      <c r="N86" s="297" t="s">
        <v>146</v>
      </c>
      <c r="O86" s="298"/>
      <c r="P86" s="298"/>
      <c r="Q86" s="298"/>
      <c r="R86" s="36"/>
    </row>
    <row r="87" spans="2:65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</row>
    <row r="88" spans="2:65" s="1" customFormat="1" ht="29.25" customHeight="1">
      <c r="B88" s="34"/>
      <c r="C88" s="128" t="s">
        <v>147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85">
        <f>N117</f>
        <v>2497.5</v>
      </c>
      <c r="O88" s="324"/>
      <c r="P88" s="324"/>
      <c r="Q88" s="324"/>
      <c r="R88" s="36"/>
      <c r="AU88" s="18" t="s">
        <v>148</v>
      </c>
    </row>
    <row r="89" spans="2:65" s="7" customFormat="1" ht="24.9" customHeight="1">
      <c r="B89" s="129"/>
      <c r="C89" s="130"/>
      <c r="D89" s="131" t="s">
        <v>149</v>
      </c>
      <c r="E89" s="130"/>
      <c r="F89" s="130"/>
      <c r="G89" s="130"/>
      <c r="H89" s="130"/>
      <c r="I89" s="130"/>
      <c r="J89" s="130"/>
      <c r="K89" s="130"/>
      <c r="L89" s="130"/>
      <c r="M89" s="130"/>
      <c r="N89" s="300">
        <f>N118</f>
        <v>2497.5</v>
      </c>
      <c r="O89" s="301"/>
      <c r="P89" s="301"/>
      <c r="Q89" s="301"/>
      <c r="R89" s="132"/>
    </row>
    <row r="90" spans="2:65" s="8" customFormat="1" ht="20.100000000000001" customHeight="1">
      <c r="B90" s="133"/>
      <c r="C90" s="98"/>
      <c r="D90" s="109" t="s">
        <v>153</v>
      </c>
      <c r="E90" s="98"/>
      <c r="F90" s="98"/>
      <c r="G90" s="98"/>
      <c r="H90" s="98"/>
      <c r="I90" s="98"/>
      <c r="J90" s="98"/>
      <c r="K90" s="98"/>
      <c r="L90" s="98"/>
      <c r="M90" s="98"/>
      <c r="N90" s="272">
        <f>N119</f>
        <v>2497.5</v>
      </c>
      <c r="O90" s="273"/>
      <c r="P90" s="273"/>
      <c r="Q90" s="273"/>
      <c r="R90" s="134"/>
    </row>
    <row r="91" spans="2:65" s="1" customFormat="1" ht="21.75" customHeight="1"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6"/>
    </row>
    <row r="92" spans="2:65" s="1" customFormat="1" ht="29.25" customHeight="1">
      <c r="B92" s="34"/>
      <c r="C92" s="128" t="s">
        <v>158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24">
        <f>ROUND(N93+N94+N95+N96+N97+N98,2)</f>
        <v>0</v>
      </c>
      <c r="O92" s="302"/>
      <c r="P92" s="302"/>
      <c r="Q92" s="302"/>
      <c r="R92" s="36"/>
      <c r="T92" s="135"/>
      <c r="U92" s="136" t="s">
        <v>39</v>
      </c>
    </row>
    <row r="93" spans="2:65" s="1" customFormat="1" ht="18" customHeight="1">
      <c r="B93" s="137"/>
      <c r="C93" s="138"/>
      <c r="D93" s="281" t="s">
        <v>159</v>
      </c>
      <c r="E93" s="303"/>
      <c r="F93" s="303"/>
      <c r="G93" s="303"/>
      <c r="H93" s="303"/>
      <c r="I93" s="138"/>
      <c r="J93" s="138"/>
      <c r="K93" s="138"/>
      <c r="L93" s="138"/>
      <c r="M93" s="138"/>
      <c r="N93" s="283">
        <f>ROUND(N88*T93,2)</f>
        <v>0</v>
      </c>
      <c r="O93" s="304"/>
      <c r="P93" s="304"/>
      <c r="Q93" s="304"/>
      <c r="R93" s="140"/>
      <c r="S93" s="138"/>
      <c r="T93" s="141"/>
      <c r="U93" s="142" t="s">
        <v>42</v>
      </c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4" t="s">
        <v>160</v>
      </c>
      <c r="AZ93" s="143"/>
      <c r="BA93" s="143"/>
      <c r="BB93" s="143"/>
      <c r="BC93" s="143"/>
      <c r="BD93" s="143"/>
      <c r="BE93" s="145">
        <f t="shared" ref="BE93:BE98" si="0">IF(U93="základná",N93,0)</f>
        <v>0</v>
      </c>
      <c r="BF93" s="145">
        <f t="shared" ref="BF93:BF98" si="1">IF(U93="znížená",N93,0)</f>
        <v>0</v>
      </c>
      <c r="BG93" s="145">
        <f t="shared" ref="BG93:BG98" si="2">IF(U93="zákl. prenesená",N93,0)</f>
        <v>0</v>
      </c>
      <c r="BH93" s="145">
        <f t="shared" ref="BH93:BH98" si="3">IF(U93="zníž. prenesená",N93,0)</f>
        <v>0</v>
      </c>
      <c r="BI93" s="145">
        <f t="shared" ref="BI93:BI98" si="4">IF(U93="nulová",N93,0)</f>
        <v>0</v>
      </c>
      <c r="BJ93" s="144" t="s">
        <v>86</v>
      </c>
      <c r="BK93" s="143"/>
      <c r="BL93" s="143"/>
      <c r="BM93" s="143"/>
    </row>
    <row r="94" spans="2:65" s="1" customFormat="1" ht="18" customHeight="1">
      <c r="B94" s="137"/>
      <c r="C94" s="138"/>
      <c r="D94" s="281" t="s">
        <v>627</v>
      </c>
      <c r="E94" s="303"/>
      <c r="F94" s="303"/>
      <c r="G94" s="303"/>
      <c r="H94" s="303"/>
      <c r="I94" s="138"/>
      <c r="J94" s="138"/>
      <c r="K94" s="138"/>
      <c r="L94" s="138"/>
      <c r="M94" s="138"/>
      <c r="N94" s="283">
        <f>ROUND(N88*T94,2)</f>
        <v>0</v>
      </c>
      <c r="O94" s="304"/>
      <c r="P94" s="304"/>
      <c r="Q94" s="304"/>
      <c r="R94" s="140"/>
      <c r="S94" s="138"/>
      <c r="T94" s="141"/>
      <c r="U94" s="142" t="s">
        <v>42</v>
      </c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4" t="s">
        <v>160</v>
      </c>
      <c r="AZ94" s="143"/>
      <c r="BA94" s="143"/>
      <c r="BB94" s="143"/>
      <c r="BC94" s="143"/>
      <c r="BD94" s="143"/>
      <c r="BE94" s="145">
        <f t="shared" si="0"/>
        <v>0</v>
      </c>
      <c r="BF94" s="145">
        <f t="shared" si="1"/>
        <v>0</v>
      </c>
      <c r="BG94" s="145">
        <f t="shared" si="2"/>
        <v>0</v>
      </c>
      <c r="BH94" s="145">
        <f t="shared" si="3"/>
        <v>0</v>
      </c>
      <c r="BI94" s="145">
        <f t="shared" si="4"/>
        <v>0</v>
      </c>
      <c r="BJ94" s="144" t="s">
        <v>86</v>
      </c>
      <c r="BK94" s="143"/>
      <c r="BL94" s="143"/>
      <c r="BM94" s="143"/>
    </row>
    <row r="95" spans="2:65" s="1" customFormat="1" ht="18" customHeight="1">
      <c r="B95" s="137"/>
      <c r="C95" s="138"/>
      <c r="D95" s="281" t="s">
        <v>162</v>
      </c>
      <c r="E95" s="303"/>
      <c r="F95" s="303"/>
      <c r="G95" s="303"/>
      <c r="H95" s="303"/>
      <c r="I95" s="138"/>
      <c r="J95" s="138"/>
      <c r="K95" s="138"/>
      <c r="L95" s="138"/>
      <c r="M95" s="138"/>
      <c r="N95" s="283">
        <f>ROUND(N88*T95,2)</f>
        <v>0</v>
      </c>
      <c r="O95" s="304"/>
      <c r="P95" s="304"/>
      <c r="Q95" s="304"/>
      <c r="R95" s="140"/>
      <c r="S95" s="138"/>
      <c r="T95" s="141"/>
      <c r="U95" s="142" t="s">
        <v>42</v>
      </c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4" t="s">
        <v>160</v>
      </c>
      <c r="AZ95" s="143"/>
      <c r="BA95" s="143"/>
      <c r="BB95" s="143"/>
      <c r="BC95" s="143"/>
      <c r="BD95" s="143"/>
      <c r="BE95" s="145">
        <f t="shared" si="0"/>
        <v>0</v>
      </c>
      <c r="BF95" s="145">
        <f t="shared" si="1"/>
        <v>0</v>
      </c>
      <c r="BG95" s="145">
        <f t="shared" si="2"/>
        <v>0</v>
      </c>
      <c r="BH95" s="145">
        <f t="shared" si="3"/>
        <v>0</v>
      </c>
      <c r="BI95" s="145">
        <f t="shared" si="4"/>
        <v>0</v>
      </c>
      <c r="BJ95" s="144" t="s">
        <v>86</v>
      </c>
      <c r="BK95" s="143"/>
      <c r="BL95" s="143"/>
      <c r="BM95" s="143"/>
    </row>
    <row r="96" spans="2:65" s="1" customFormat="1" ht="18" customHeight="1">
      <c r="B96" s="137"/>
      <c r="C96" s="138"/>
      <c r="D96" s="281" t="s">
        <v>163</v>
      </c>
      <c r="E96" s="303"/>
      <c r="F96" s="303"/>
      <c r="G96" s="303"/>
      <c r="H96" s="303"/>
      <c r="I96" s="138"/>
      <c r="J96" s="138"/>
      <c r="K96" s="138"/>
      <c r="L96" s="138"/>
      <c r="M96" s="138"/>
      <c r="N96" s="283">
        <f>ROUND(N88*T96,2)</f>
        <v>0</v>
      </c>
      <c r="O96" s="304"/>
      <c r="P96" s="304"/>
      <c r="Q96" s="304"/>
      <c r="R96" s="140"/>
      <c r="S96" s="138"/>
      <c r="T96" s="141"/>
      <c r="U96" s="142" t="s">
        <v>42</v>
      </c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4" t="s">
        <v>160</v>
      </c>
      <c r="AZ96" s="143"/>
      <c r="BA96" s="143"/>
      <c r="BB96" s="143"/>
      <c r="BC96" s="143"/>
      <c r="BD96" s="143"/>
      <c r="BE96" s="145">
        <f t="shared" si="0"/>
        <v>0</v>
      </c>
      <c r="BF96" s="145">
        <f t="shared" si="1"/>
        <v>0</v>
      </c>
      <c r="BG96" s="145">
        <f t="shared" si="2"/>
        <v>0</v>
      </c>
      <c r="BH96" s="145">
        <f t="shared" si="3"/>
        <v>0</v>
      </c>
      <c r="BI96" s="145">
        <f t="shared" si="4"/>
        <v>0</v>
      </c>
      <c r="BJ96" s="144" t="s">
        <v>86</v>
      </c>
      <c r="BK96" s="143"/>
      <c r="BL96" s="143"/>
      <c r="BM96" s="143"/>
    </row>
    <row r="97" spans="2:65" s="1" customFormat="1" ht="18" customHeight="1">
      <c r="B97" s="137"/>
      <c r="C97" s="138"/>
      <c r="D97" s="281" t="s">
        <v>628</v>
      </c>
      <c r="E97" s="303"/>
      <c r="F97" s="303"/>
      <c r="G97" s="303"/>
      <c r="H97" s="303"/>
      <c r="I97" s="138"/>
      <c r="J97" s="138"/>
      <c r="K97" s="138"/>
      <c r="L97" s="138"/>
      <c r="M97" s="138"/>
      <c r="N97" s="283">
        <f>ROUND(N88*T97,2)</f>
        <v>0</v>
      </c>
      <c r="O97" s="304"/>
      <c r="P97" s="304"/>
      <c r="Q97" s="304"/>
      <c r="R97" s="140"/>
      <c r="S97" s="138"/>
      <c r="T97" s="141"/>
      <c r="U97" s="142" t="s">
        <v>42</v>
      </c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4" t="s">
        <v>160</v>
      </c>
      <c r="AZ97" s="143"/>
      <c r="BA97" s="143"/>
      <c r="BB97" s="143"/>
      <c r="BC97" s="143"/>
      <c r="BD97" s="143"/>
      <c r="BE97" s="145">
        <f t="shared" si="0"/>
        <v>0</v>
      </c>
      <c r="BF97" s="145">
        <f t="shared" si="1"/>
        <v>0</v>
      </c>
      <c r="BG97" s="145">
        <f t="shared" si="2"/>
        <v>0</v>
      </c>
      <c r="BH97" s="145">
        <f t="shared" si="3"/>
        <v>0</v>
      </c>
      <c r="BI97" s="145">
        <f t="shared" si="4"/>
        <v>0</v>
      </c>
      <c r="BJ97" s="144" t="s">
        <v>86</v>
      </c>
      <c r="BK97" s="143"/>
      <c r="BL97" s="143"/>
      <c r="BM97" s="143"/>
    </row>
    <row r="98" spans="2:65" s="1" customFormat="1" ht="18" customHeight="1">
      <c r="B98" s="137"/>
      <c r="C98" s="138"/>
      <c r="D98" s="139" t="s">
        <v>165</v>
      </c>
      <c r="E98" s="138"/>
      <c r="F98" s="138"/>
      <c r="G98" s="138"/>
      <c r="H98" s="138"/>
      <c r="I98" s="138"/>
      <c r="J98" s="138"/>
      <c r="K98" s="138"/>
      <c r="L98" s="138"/>
      <c r="M98" s="138"/>
      <c r="N98" s="283">
        <f>ROUND(N88*T98,2)</f>
        <v>0</v>
      </c>
      <c r="O98" s="304"/>
      <c r="P98" s="304"/>
      <c r="Q98" s="304"/>
      <c r="R98" s="140"/>
      <c r="S98" s="138"/>
      <c r="T98" s="146"/>
      <c r="U98" s="147" t="s">
        <v>42</v>
      </c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4" t="s">
        <v>166</v>
      </c>
      <c r="AZ98" s="143"/>
      <c r="BA98" s="143"/>
      <c r="BB98" s="143"/>
      <c r="BC98" s="143"/>
      <c r="BD98" s="143"/>
      <c r="BE98" s="145">
        <f t="shared" si="0"/>
        <v>0</v>
      </c>
      <c r="BF98" s="145">
        <f t="shared" si="1"/>
        <v>0</v>
      </c>
      <c r="BG98" s="145">
        <f t="shared" si="2"/>
        <v>0</v>
      </c>
      <c r="BH98" s="145">
        <f t="shared" si="3"/>
        <v>0</v>
      </c>
      <c r="BI98" s="145">
        <f t="shared" si="4"/>
        <v>0</v>
      </c>
      <c r="BJ98" s="144" t="s">
        <v>86</v>
      </c>
      <c r="BK98" s="143"/>
      <c r="BL98" s="143"/>
      <c r="BM98" s="143"/>
    </row>
    <row r="99" spans="2:65" s="1" customFormat="1"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6"/>
    </row>
    <row r="100" spans="2:65" s="1" customFormat="1" ht="29.25" customHeight="1">
      <c r="B100" s="34"/>
      <c r="C100" s="119" t="s">
        <v>132</v>
      </c>
      <c r="D100" s="120"/>
      <c r="E100" s="120"/>
      <c r="F100" s="120"/>
      <c r="G100" s="120"/>
      <c r="H100" s="120"/>
      <c r="I100" s="120"/>
      <c r="J100" s="120"/>
      <c r="K100" s="120"/>
      <c r="L100" s="278">
        <f>ROUND(SUM(N88+N92),2)</f>
        <v>2497.5</v>
      </c>
      <c r="M100" s="278"/>
      <c r="N100" s="278"/>
      <c r="O100" s="278"/>
      <c r="P100" s="278"/>
      <c r="Q100" s="278"/>
      <c r="R100" s="36"/>
    </row>
    <row r="101" spans="2:65" s="1" customFormat="1" ht="6.9" customHeight="1"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60"/>
    </row>
    <row r="105" spans="2:65" s="1" customFormat="1" ht="6.9" customHeight="1"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3"/>
    </row>
    <row r="106" spans="2:65" s="1" customFormat="1" ht="36.9" customHeight="1">
      <c r="B106" s="34"/>
      <c r="C106" s="237" t="s">
        <v>167</v>
      </c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36"/>
    </row>
    <row r="107" spans="2:65" s="1" customFormat="1" ht="6.9" customHeight="1"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6"/>
    </row>
    <row r="108" spans="2:65" s="1" customFormat="1" ht="30" customHeight="1">
      <c r="B108" s="34"/>
      <c r="C108" s="30" t="s">
        <v>18</v>
      </c>
      <c r="D108" s="35"/>
      <c r="E108" s="35"/>
      <c r="F108" s="286" t="str">
        <f>F6</f>
        <v>Novostavba materskej školy na parcele č.370/12, Púchov</v>
      </c>
      <c r="G108" s="287"/>
      <c r="H108" s="287"/>
      <c r="I108" s="287"/>
      <c r="J108" s="287"/>
      <c r="K108" s="287"/>
      <c r="L108" s="287"/>
      <c r="M108" s="287"/>
      <c r="N108" s="287"/>
      <c r="O108" s="287"/>
      <c r="P108" s="287"/>
      <c r="Q108" s="35"/>
      <c r="R108" s="36"/>
    </row>
    <row r="109" spans="2:65" s="1" customFormat="1" ht="36.9" customHeight="1">
      <c r="B109" s="34"/>
      <c r="C109" s="68" t="s">
        <v>139</v>
      </c>
      <c r="D109" s="35"/>
      <c r="E109" s="35"/>
      <c r="F109" s="257" t="str">
        <f>F7</f>
        <v>06 - SO 06 - Statická doprava</v>
      </c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35"/>
      <c r="R109" s="36"/>
    </row>
    <row r="110" spans="2:65" s="1" customFormat="1" ht="6.9" customHeight="1"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6"/>
    </row>
    <row r="111" spans="2:65" s="1" customFormat="1" ht="18" customHeight="1">
      <c r="B111" s="34"/>
      <c r="C111" s="30" t="s">
        <v>22</v>
      </c>
      <c r="D111" s="35"/>
      <c r="E111" s="35"/>
      <c r="F111" s="28" t="str">
        <f>F9</f>
        <v xml:space="preserve"> </v>
      </c>
      <c r="G111" s="35"/>
      <c r="H111" s="35"/>
      <c r="I111" s="35"/>
      <c r="J111" s="35"/>
      <c r="K111" s="30" t="s">
        <v>24</v>
      </c>
      <c r="L111" s="35"/>
      <c r="M111" s="290">
        <f>IF(O9="","",O9)</f>
        <v>43097</v>
      </c>
      <c r="N111" s="290"/>
      <c r="O111" s="290"/>
      <c r="P111" s="290"/>
      <c r="Q111" s="35"/>
      <c r="R111" s="36"/>
    </row>
    <row r="112" spans="2:65" s="1" customFormat="1" ht="6.9" customHeight="1"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6"/>
    </row>
    <row r="113" spans="2:65" s="1" customFormat="1" ht="13.2">
      <c r="B113" s="34"/>
      <c r="C113" s="30" t="s">
        <v>25</v>
      </c>
      <c r="D113" s="35"/>
      <c r="E113" s="35"/>
      <c r="F113" s="28" t="str">
        <f>E12</f>
        <v>RKC Žilinská diecéza</v>
      </c>
      <c r="G113" s="35"/>
      <c r="H113" s="35"/>
      <c r="I113" s="35"/>
      <c r="J113" s="35"/>
      <c r="K113" s="30" t="s">
        <v>31</v>
      </c>
      <c r="L113" s="35"/>
      <c r="M113" s="241" t="str">
        <f>E18</f>
        <v>Ing. arch. Ľubomír Zaymus</v>
      </c>
      <c r="N113" s="241"/>
      <c r="O113" s="241"/>
      <c r="P113" s="241"/>
      <c r="Q113" s="241"/>
      <c r="R113" s="36"/>
    </row>
    <row r="114" spans="2:65" s="1" customFormat="1" ht="14.4" customHeight="1">
      <c r="B114" s="34"/>
      <c r="C114" s="30" t="s">
        <v>29</v>
      </c>
      <c r="D114" s="35"/>
      <c r="E114" s="35"/>
      <c r="F114" s="28" t="str">
        <f>IF(E15="","",E15)</f>
        <v>M - SILNICE SK s.r.o.</v>
      </c>
      <c r="G114" s="35"/>
      <c r="H114" s="35"/>
      <c r="I114" s="35"/>
      <c r="J114" s="35"/>
      <c r="K114" s="30" t="s">
        <v>34</v>
      </c>
      <c r="L114" s="35"/>
      <c r="M114" s="241" t="str">
        <f>E21</f>
        <v xml:space="preserve"> </v>
      </c>
      <c r="N114" s="241"/>
      <c r="O114" s="241"/>
      <c r="P114" s="241"/>
      <c r="Q114" s="241"/>
      <c r="R114" s="36"/>
    </row>
    <row r="115" spans="2:65" s="1" customFormat="1" ht="10.35" customHeight="1"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6"/>
    </row>
    <row r="116" spans="2:65" s="9" customFormat="1" ht="29.25" customHeight="1">
      <c r="B116" s="148"/>
      <c r="C116" s="149" t="s">
        <v>168</v>
      </c>
      <c r="D116" s="150" t="s">
        <v>169</v>
      </c>
      <c r="E116" s="150" t="s">
        <v>57</v>
      </c>
      <c r="F116" s="305" t="s">
        <v>170</v>
      </c>
      <c r="G116" s="305"/>
      <c r="H116" s="305"/>
      <c r="I116" s="305"/>
      <c r="J116" s="150" t="s">
        <v>171</v>
      </c>
      <c r="K116" s="150" t="s">
        <v>172</v>
      </c>
      <c r="L116" s="306" t="s">
        <v>173</v>
      </c>
      <c r="M116" s="306"/>
      <c r="N116" s="305" t="s">
        <v>146</v>
      </c>
      <c r="O116" s="305"/>
      <c r="P116" s="305"/>
      <c r="Q116" s="307"/>
      <c r="R116" s="151"/>
      <c r="T116" s="75" t="s">
        <v>174</v>
      </c>
      <c r="U116" s="76" t="s">
        <v>39</v>
      </c>
      <c r="V116" s="76" t="s">
        <v>175</v>
      </c>
      <c r="W116" s="76" t="s">
        <v>176</v>
      </c>
      <c r="X116" s="76" t="s">
        <v>177</v>
      </c>
      <c r="Y116" s="76" t="s">
        <v>178</v>
      </c>
      <c r="Z116" s="76" t="s">
        <v>179</v>
      </c>
      <c r="AA116" s="77" t="s">
        <v>180</v>
      </c>
    </row>
    <row r="117" spans="2:65" s="1" customFormat="1" ht="29.25" customHeight="1">
      <c r="B117" s="34"/>
      <c r="C117" s="79" t="s">
        <v>143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21">
        <f>BK117</f>
        <v>2497.5</v>
      </c>
      <c r="O117" s="322"/>
      <c r="P117" s="322"/>
      <c r="Q117" s="322"/>
      <c r="R117" s="36"/>
      <c r="T117" s="78"/>
      <c r="U117" s="50"/>
      <c r="V117" s="50"/>
      <c r="W117" s="152">
        <f>W118+W128</f>
        <v>0</v>
      </c>
      <c r="X117" s="50"/>
      <c r="Y117" s="152">
        <f>Y118+Y128</f>
        <v>5.9763300000000008</v>
      </c>
      <c r="Z117" s="50"/>
      <c r="AA117" s="153">
        <f>AA118+AA128</f>
        <v>0</v>
      </c>
      <c r="AT117" s="18" t="s">
        <v>74</v>
      </c>
      <c r="AU117" s="18" t="s">
        <v>148</v>
      </c>
      <c r="BK117" s="154">
        <f>BK118+BK128</f>
        <v>2497.5</v>
      </c>
    </row>
    <row r="118" spans="2:65" s="10" customFormat="1" ht="37.35" customHeight="1">
      <c r="B118" s="155"/>
      <c r="C118" s="156"/>
      <c r="D118" s="157" t="s">
        <v>149</v>
      </c>
      <c r="E118" s="157"/>
      <c r="F118" s="157"/>
      <c r="G118" s="157"/>
      <c r="H118" s="157"/>
      <c r="I118" s="157"/>
      <c r="J118" s="157"/>
      <c r="K118" s="157"/>
      <c r="L118" s="157"/>
      <c r="M118" s="157"/>
      <c r="N118" s="323">
        <f>BK118</f>
        <v>2497.5</v>
      </c>
      <c r="O118" s="300"/>
      <c r="P118" s="300"/>
      <c r="Q118" s="300"/>
      <c r="R118" s="158"/>
      <c r="T118" s="159"/>
      <c r="U118" s="156"/>
      <c r="V118" s="156"/>
      <c r="W118" s="160">
        <f>W119</f>
        <v>0</v>
      </c>
      <c r="X118" s="156"/>
      <c r="Y118" s="160">
        <f>Y119</f>
        <v>5.9763300000000008</v>
      </c>
      <c r="Z118" s="156"/>
      <c r="AA118" s="161">
        <f>AA119</f>
        <v>0</v>
      </c>
      <c r="AR118" s="162" t="s">
        <v>82</v>
      </c>
      <c r="AT118" s="163" t="s">
        <v>74</v>
      </c>
      <c r="AU118" s="163" t="s">
        <v>75</v>
      </c>
      <c r="AY118" s="162" t="s">
        <v>181</v>
      </c>
      <c r="BK118" s="164">
        <f>BK119</f>
        <v>2497.5</v>
      </c>
    </row>
    <row r="119" spans="2:65" s="10" customFormat="1" ht="20.100000000000001" customHeight="1">
      <c r="B119" s="155"/>
      <c r="C119" s="156"/>
      <c r="D119" s="165" t="s">
        <v>153</v>
      </c>
      <c r="E119" s="165"/>
      <c r="F119" s="165"/>
      <c r="G119" s="165"/>
      <c r="H119" s="165"/>
      <c r="I119" s="165"/>
      <c r="J119" s="165"/>
      <c r="K119" s="165"/>
      <c r="L119" s="165"/>
      <c r="M119" s="165"/>
      <c r="N119" s="318">
        <f>BK119</f>
        <v>2497.5</v>
      </c>
      <c r="O119" s="319"/>
      <c r="P119" s="319"/>
      <c r="Q119" s="319"/>
      <c r="R119" s="158"/>
      <c r="T119" s="159"/>
      <c r="U119" s="156"/>
      <c r="V119" s="156"/>
      <c r="W119" s="160">
        <f>SUM(W120:W127)</f>
        <v>0</v>
      </c>
      <c r="X119" s="156"/>
      <c r="Y119" s="160">
        <f>SUM(Y120:Y127)</f>
        <v>5.9763300000000008</v>
      </c>
      <c r="Z119" s="156"/>
      <c r="AA119" s="161">
        <f>SUM(AA120:AA127)</f>
        <v>0</v>
      </c>
      <c r="AR119" s="162" t="s">
        <v>82</v>
      </c>
      <c r="AT119" s="163" t="s">
        <v>74</v>
      </c>
      <c r="AU119" s="163" t="s">
        <v>82</v>
      </c>
      <c r="AY119" s="162" t="s">
        <v>181</v>
      </c>
      <c r="BK119" s="164">
        <f>SUM(BK120:BK127)</f>
        <v>2497.5</v>
      </c>
    </row>
    <row r="120" spans="2:65" s="1" customFormat="1" ht="31.5" customHeight="1">
      <c r="B120" s="137"/>
      <c r="C120" s="166" t="s">
        <v>82</v>
      </c>
      <c r="D120" s="166" t="s">
        <v>182</v>
      </c>
      <c r="E120" s="167" t="s">
        <v>1476</v>
      </c>
      <c r="F120" s="308" t="s">
        <v>1477</v>
      </c>
      <c r="G120" s="308"/>
      <c r="H120" s="308"/>
      <c r="I120" s="308"/>
      <c r="J120" s="168" t="s">
        <v>345</v>
      </c>
      <c r="K120" s="169">
        <v>5</v>
      </c>
      <c r="L120" s="309">
        <v>5</v>
      </c>
      <c r="M120" s="309"/>
      <c r="N120" s="310">
        <f t="shared" ref="N120:N127" si="5">ROUND(L120*K120,2)</f>
        <v>25</v>
      </c>
      <c r="O120" s="310"/>
      <c r="P120" s="310"/>
      <c r="Q120" s="310"/>
      <c r="R120" s="140"/>
      <c r="T120" s="170" t="s">
        <v>5</v>
      </c>
      <c r="U120" s="43" t="s">
        <v>42</v>
      </c>
      <c r="V120" s="35"/>
      <c r="W120" s="171">
        <f t="shared" ref="W120:W127" si="6">V120*K120</f>
        <v>0</v>
      </c>
      <c r="X120" s="171">
        <v>0.44366</v>
      </c>
      <c r="Y120" s="171">
        <f t="shared" ref="Y120:Y127" si="7">X120*K120</f>
        <v>2.2183000000000002</v>
      </c>
      <c r="Z120" s="171">
        <v>0</v>
      </c>
      <c r="AA120" s="172">
        <f t="shared" ref="AA120:AA127" si="8">Z120*K120</f>
        <v>0</v>
      </c>
      <c r="AR120" s="18" t="s">
        <v>93</v>
      </c>
      <c r="AT120" s="18" t="s">
        <v>182</v>
      </c>
      <c r="AU120" s="18" t="s">
        <v>86</v>
      </c>
      <c r="AY120" s="18" t="s">
        <v>181</v>
      </c>
      <c r="BE120" s="113">
        <f t="shared" ref="BE120:BE127" si="9">IF(U120="základná",N120,0)</f>
        <v>0</v>
      </c>
      <c r="BF120" s="113">
        <f t="shared" ref="BF120:BF127" si="10">IF(U120="znížená",N120,0)</f>
        <v>25</v>
      </c>
      <c r="BG120" s="113">
        <f t="shared" ref="BG120:BG127" si="11">IF(U120="zákl. prenesená",N120,0)</f>
        <v>0</v>
      </c>
      <c r="BH120" s="113">
        <f t="shared" ref="BH120:BH127" si="12">IF(U120="zníž. prenesená",N120,0)</f>
        <v>0</v>
      </c>
      <c r="BI120" s="113">
        <f t="shared" ref="BI120:BI127" si="13">IF(U120="nulová",N120,0)</f>
        <v>0</v>
      </c>
      <c r="BJ120" s="18" t="s">
        <v>86</v>
      </c>
      <c r="BK120" s="113">
        <f t="shared" ref="BK120:BK127" si="14">ROUND(L120*K120,2)</f>
        <v>25</v>
      </c>
      <c r="BL120" s="18" t="s">
        <v>93</v>
      </c>
      <c r="BM120" s="18" t="s">
        <v>1478</v>
      </c>
    </row>
    <row r="121" spans="2:65" s="1" customFormat="1" ht="22.5" customHeight="1">
      <c r="B121" s="137"/>
      <c r="C121" s="173" t="s">
        <v>86</v>
      </c>
      <c r="D121" s="173" t="s">
        <v>356</v>
      </c>
      <c r="E121" s="174" t="s">
        <v>1479</v>
      </c>
      <c r="F121" s="311" t="s">
        <v>1480</v>
      </c>
      <c r="G121" s="311"/>
      <c r="H121" s="311"/>
      <c r="I121" s="311"/>
      <c r="J121" s="175" t="s">
        <v>345</v>
      </c>
      <c r="K121" s="176">
        <v>5</v>
      </c>
      <c r="L121" s="312">
        <v>10</v>
      </c>
      <c r="M121" s="312"/>
      <c r="N121" s="313">
        <f t="shared" si="5"/>
        <v>50</v>
      </c>
      <c r="O121" s="310"/>
      <c r="P121" s="310"/>
      <c r="Q121" s="310"/>
      <c r="R121" s="140"/>
      <c r="T121" s="170" t="s">
        <v>5</v>
      </c>
      <c r="U121" s="43" t="s">
        <v>42</v>
      </c>
      <c r="V121" s="35"/>
      <c r="W121" s="171">
        <f t="shared" si="6"/>
        <v>0</v>
      </c>
      <c r="X121" s="171">
        <v>1.4E-3</v>
      </c>
      <c r="Y121" s="171">
        <f t="shared" si="7"/>
        <v>7.0000000000000001E-3</v>
      </c>
      <c r="Z121" s="171">
        <v>0</v>
      </c>
      <c r="AA121" s="172">
        <f t="shared" si="8"/>
        <v>0</v>
      </c>
      <c r="AR121" s="18" t="s">
        <v>198</v>
      </c>
      <c r="AT121" s="18" t="s">
        <v>356</v>
      </c>
      <c r="AU121" s="18" t="s">
        <v>86</v>
      </c>
      <c r="AY121" s="18" t="s">
        <v>181</v>
      </c>
      <c r="BE121" s="113">
        <f t="shared" si="9"/>
        <v>0</v>
      </c>
      <c r="BF121" s="113">
        <f t="shared" si="10"/>
        <v>50</v>
      </c>
      <c r="BG121" s="113">
        <f t="shared" si="11"/>
        <v>0</v>
      </c>
      <c r="BH121" s="113">
        <f t="shared" si="12"/>
        <v>0</v>
      </c>
      <c r="BI121" s="113">
        <f t="shared" si="13"/>
        <v>0</v>
      </c>
      <c r="BJ121" s="18" t="s">
        <v>86</v>
      </c>
      <c r="BK121" s="113">
        <f t="shared" si="14"/>
        <v>50</v>
      </c>
      <c r="BL121" s="18" t="s">
        <v>93</v>
      </c>
      <c r="BM121" s="18" t="s">
        <v>1481</v>
      </c>
    </row>
    <row r="122" spans="2:65" s="1" customFormat="1" ht="44.25" customHeight="1">
      <c r="B122" s="137"/>
      <c r="C122" s="166" t="s">
        <v>90</v>
      </c>
      <c r="D122" s="166" t="s">
        <v>182</v>
      </c>
      <c r="E122" s="167" t="s">
        <v>1482</v>
      </c>
      <c r="F122" s="308" t="s">
        <v>1483</v>
      </c>
      <c r="G122" s="308"/>
      <c r="H122" s="308"/>
      <c r="I122" s="308"/>
      <c r="J122" s="168" t="s">
        <v>345</v>
      </c>
      <c r="K122" s="169">
        <v>12</v>
      </c>
      <c r="L122" s="309">
        <v>12</v>
      </c>
      <c r="M122" s="309"/>
      <c r="N122" s="310">
        <f t="shared" si="5"/>
        <v>144</v>
      </c>
      <c r="O122" s="310"/>
      <c r="P122" s="310"/>
      <c r="Q122" s="310"/>
      <c r="R122" s="140"/>
      <c r="T122" s="170" t="s">
        <v>5</v>
      </c>
      <c r="U122" s="43" t="s">
        <v>42</v>
      </c>
      <c r="V122" s="35"/>
      <c r="W122" s="171">
        <f t="shared" si="6"/>
        <v>0</v>
      </c>
      <c r="X122" s="171">
        <v>0.22684000000000001</v>
      </c>
      <c r="Y122" s="171">
        <f t="shared" si="7"/>
        <v>2.7220800000000001</v>
      </c>
      <c r="Z122" s="171">
        <v>0</v>
      </c>
      <c r="AA122" s="172">
        <f t="shared" si="8"/>
        <v>0</v>
      </c>
      <c r="AR122" s="18" t="s">
        <v>93</v>
      </c>
      <c r="AT122" s="18" t="s">
        <v>182</v>
      </c>
      <c r="AU122" s="18" t="s">
        <v>86</v>
      </c>
      <c r="AY122" s="18" t="s">
        <v>181</v>
      </c>
      <c r="BE122" s="113">
        <f t="shared" si="9"/>
        <v>0</v>
      </c>
      <c r="BF122" s="113">
        <f t="shared" si="10"/>
        <v>144</v>
      </c>
      <c r="BG122" s="113">
        <f t="shared" si="11"/>
        <v>0</v>
      </c>
      <c r="BH122" s="113">
        <f t="shared" si="12"/>
        <v>0</v>
      </c>
      <c r="BI122" s="113">
        <f t="shared" si="13"/>
        <v>0</v>
      </c>
      <c r="BJ122" s="18" t="s">
        <v>86</v>
      </c>
      <c r="BK122" s="113">
        <f t="shared" si="14"/>
        <v>144</v>
      </c>
      <c r="BL122" s="18" t="s">
        <v>93</v>
      </c>
      <c r="BM122" s="18" t="s">
        <v>1484</v>
      </c>
    </row>
    <row r="123" spans="2:65" s="1" customFormat="1" ht="22.5" customHeight="1">
      <c r="B123" s="137"/>
      <c r="C123" s="173" t="s">
        <v>93</v>
      </c>
      <c r="D123" s="173" t="s">
        <v>356</v>
      </c>
      <c r="E123" s="174" t="s">
        <v>1485</v>
      </c>
      <c r="F123" s="311" t="s">
        <v>1486</v>
      </c>
      <c r="G123" s="311"/>
      <c r="H123" s="311"/>
      <c r="I123" s="311"/>
      <c r="J123" s="175" t="s">
        <v>345</v>
      </c>
      <c r="K123" s="176">
        <v>12</v>
      </c>
      <c r="L123" s="312">
        <v>89</v>
      </c>
      <c r="M123" s="312"/>
      <c r="N123" s="313">
        <f t="shared" si="5"/>
        <v>1068</v>
      </c>
      <c r="O123" s="310"/>
      <c r="P123" s="310"/>
      <c r="Q123" s="310"/>
      <c r="R123" s="140"/>
      <c r="T123" s="170" t="s">
        <v>5</v>
      </c>
      <c r="U123" s="43" t="s">
        <v>42</v>
      </c>
      <c r="V123" s="35"/>
      <c r="W123" s="171">
        <f t="shared" si="6"/>
        <v>0</v>
      </c>
      <c r="X123" s="171">
        <v>1.9E-3</v>
      </c>
      <c r="Y123" s="171">
        <f t="shared" si="7"/>
        <v>2.2800000000000001E-2</v>
      </c>
      <c r="Z123" s="171">
        <v>0</v>
      </c>
      <c r="AA123" s="172">
        <f t="shared" si="8"/>
        <v>0</v>
      </c>
      <c r="AR123" s="18" t="s">
        <v>198</v>
      </c>
      <c r="AT123" s="18" t="s">
        <v>356</v>
      </c>
      <c r="AU123" s="18" t="s">
        <v>86</v>
      </c>
      <c r="AY123" s="18" t="s">
        <v>181</v>
      </c>
      <c r="BE123" s="113">
        <f t="shared" si="9"/>
        <v>0</v>
      </c>
      <c r="BF123" s="113">
        <f t="shared" si="10"/>
        <v>1068</v>
      </c>
      <c r="BG123" s="113">
        <f t="shared" si="11"/>
        <v>0</v>
      </c>
      <c r="BH123" s="113">
        <f t="shared" si="12"/>
        <v>0</v>
      </c>
      <c r="BI123" s="113">
        <f t="shared" si="13"/>
        <v>0</v>
      </c>
      <c r="BJ123" s="18" t="s">
        <v>86</v>
      </c>
      <c r="BK123" s="113">
        <f t="shared" si="14"/>
        <v>1068</v>
      </c>
      <c r="BL123" s="18" t="s">
        <v>93</v>
      </c>
      <c r="BM123" s="18" t="s">
        <v>1487</v>
      </c>
    </row>
    <row r="124" spans="2:65" s="1" customFormat="1" ht="22.5" customHeight="1">
      <c r="B124" s="137"/>
      <c r="C124" s="166" t="s">
        <v>96</v>
      </c>
      <c r="D124" s="166" t="s">
        <v>182</v>
      </c>
      <c r="E124" s="167" t="s">
        <v>1488</v>
      </c>
      <c r="F124" s="308" t="s">
        <v>1489</v>
      </c>
      <c r="G124" s="308"/>
      <c r="H124" s="308"/>
      <c r="I124" s="308"/>
      <c r="J124" s="168" t="s">
        <v>618</v>
      </c>
      <c r="K124" s="169">
        <v>1</v>
      </c>
      <c r="L124" s="309">
        <v>1000</v>
      </c>
      <c r="M124" s="309"/>
      <c r="N124" s="310">
        <f t="shared" si="5"/>
        <v>1000</v>
      </c>
      <c r="O124" s="310"/>
      <c r="P124" s="310"/>
      <c r="Q124" s="310"/>
      <c r="R124" s="140"/>
      <c r="T124" s="170" t="s">
        <v>5</v>
      </c>
      <c r="U124" s="43" t="s">
        <v>42</v>
      </c>
      <c r="V124" s="35"/>
      <c r="W124" s="171">
        <f t="shared" si="6"/>
        <v>0</v>
      </c>
      <c r="X124" s="171">
        <v>1.0009300000000001</v>
      </c>
      <c r="Y124" s="171">
        <f t="shared" si="7"/>
        <v>1.0009300000000001</v>
      </c>
      <c r="Z124" s="171">
        <v>0</v>
      </c>
      <c r="AA124" s="172">
        <f t="shared" si="8"/>
        <v>0</v>
      </c>
      <c r="AR124" s="18" t="s">
        <v>93</v>
      </c>
      <c r="AT124" s="18" t="s">
        <v>182</v>
      </c>
      <c r="AU124" s="18" t="s">
        <v>86</v>
      </c>
      <c r="AY124" s="18" t="s">
        <v>181</v>
      </c>
      <c r="BE124" s="113">
        <f t="shared" si="9"/>
        <v>0</v>
      </c>
      <c r="BF124" s="113">
        <f t="shared" si="10"/>
        <v>1000</v>
      </c>
      <c r="BG124" s="113">
        <f t="shared" si="11"/>
        <v>0</v>
      </c>
      <c r="BH124" s="113">
        <f t="shared" si="12"/>
        <v>0</v>
      </c>
      <c r="BI124" s="113">
        <f t="shared" si="13"/>
        <v>0</v>
      </c>
      <c r="BJ124" s="18" t="s">
        <v>86</v>
      </c>
      <c r="BK124" s="113">
        <f t="shared" si="14"/>
        <v>1000</v>
      </c>
      <c r="BL124" s="18" t="s">
        <v>93</v>
      </c>
      <c r="BM124" s="18" t="s">
        <v>1490</v>
      </c>
    </row>
    <row r="125" spans="2:65" s="1" customFormat="1" ht="31.5" customHeight="1">
      <c r="B125" s="137"/>
      <c r="C125" s="166" t="s">
        <v>99</v>
      </c>
      <c r="D125" s="166" t="s">
        <v>182</v>
      </c>
      <c r="E125" s="167" t="s">
        <v>1491</v>
      </c>
      <c r="F125" s="308" t="s">
        <v>1492</v>
      </c>
      <c r="G125" s="308"/>
      <c r="H125" s="308"/>
      <c r="I125" s="308"/>
      <c r="J125" s="168" t="s">
        <v>422</v>
      </c>
      <c r="K125" s="169">
        <v>47</v>
      </c>
      <c r="L125" s="309">
        <v>3</v>
      </c>
      <c r="M125" s="309"/>
      <c r="N125" s="310">
        <f t="shared" si="5"/>
        <v>141</v>
      </c>
      <c r="O125" s="310"/>
      <c r="P125" s="310"/>
      <c r="Q125" s="310"/>
      <c r="R125" s="140"/>
      <c r="T125" s="170" t="s">
        <v>5</v>
      </c>
      <c r="U125" s="43" t="s">
        <v>42</v>
      </c>
      <c r="V125" s="35"/>
      <c r="W125" s="171">
        <f t="shared" si="6"/>
        <v>0</v>
      </c>
      <c r="X125" s="171">
        <v>9.0000000000000006E-5</v>
      </c>
      <c r="Y125" s="171">
        <f t="shared" si="7"/>
        <v>4.2300000000000003E-3</v>
      </c>
      <c r="Z125" s="171">
        <v>0</v>
      </c>
      <c r="AA125" s="172">
        <f t="shared" si="8"/>
        <v>0</v>
      </c>
      <c r="AR125" s="18" t="s">
        <v>93</v>
      </c>
      <c r="AT125" s="18" t="s">
        <v>182</v>
      </c>
      <c r="AU125" s="18" t="s">
        <v>86</v>
      </c>
      <c r="AY125" s="18" t="s">
        <v>181</v>
      </c>
      <c r="BE125" s="113">
        <f t="shared" si="9"/>
        <v>0</v>
      </c>
      <c r="BF125" s="113">
        <f t="shared" si="10"/>
        <v>141</v>
      </c>
      <c r="BG125" s="113">
        <f t="shared" si="11"/>
        <v>0</v>
      </c>
      <c r="BH125" s="113">
        <f t="shared" si="12"/>
        <v>0</v>
      </c>
      <c r="BI125" s="113">
        <f t="shared" si="13"/>
        <v>0</v>
      </c>
      <c r="BJ125" s="18" t="s">
        <v>86</v>
      </c>
      <c r="BK125" s="113">
        <f t="shared" si="14"/>
        <v>141</v>
      </c>
      <c r="BL125" s="18" t="s">
        <v>93</v>
      </c>
      <c r="BM125" s="18" t="s">
        <v>1493</v>
      </c>
    </row>
    <row r="126" spans="2:65" s="1" customFormat="1" ht="44.25" customHeight="1">
      <c r="B126" s="137"/>
      <c r="C126" s="166" t="s">
        <v>198</v>
      </c>
      <c r="D126" s="166" t="s">
        <v>182</v>
      </c>
      <c r="E126" s="167" t="s">
        <v>1494</v>
      </c>
      <c r="F126" s="308" t="s">
        <v>1495</v>
      </c>
      <c r="G126" s="308"/>
      <c r="H126" s="308"/>
      <c r="I126" s="308"/>
      <c r="J126" s="168" t="s">
        <v>193</v>
      </c>
      <c r="K126" s="169">
        <v>1.5</v>
      </c>
      <c r="L126" s="309">
        <v>15</v>
      </c>
      <c r="M126" s="309"/>
      <c r="N126" s="310">
        <f t="shared" si="5"/>
        <v>22.5</v>
      </c>
      <c r="O126" s="310"/>
      <c r="P126" s="310"/>
      <c r="Q126" s="310"/>
      <c r="R126" s="140"/>
      <c r="T126" s="170" t="s">
        <v>5</v>
      </c>
      <c r="U126" s="43" t="s">
        <v>42</v>
      </c>
      <c r="V126" s="35"/>
      <c r="W126" s="171">
        <f t="shared" si="6"/>
        <v>0</v>
      </c>
      <c r="X126" s="171">
        <v>6.6E-4</v>
      </c>
      <c r="Y126" s="171">
        <f t="shared" si="7"/>
        <v>9.8999999999999999E-4</v>
      </c>
      <c r="Z126" s="171">
        <v>0</v>
      </c>
      <c r="AA126" s="172">
        <f t="shared" si="8"/>
        <v>0</v>
      </c>
      <c r="AR126" s="18" t="s">
        <v>93</v>
      </c>
      <c r="AT126" s="18" t="s">
        <v>182</v>
      </c>
      <c r="AU126" s="18" t="s">
        <v>86</v>
      </c>
      <c r="AY126" s="18" t="s">
        <v>181</v>
      </c>
      <c r="BE126" s="113">
        <f t="shared" si="9"/>
        <v>0</v>
      </c>
      <c r="BF126" s="113">
        <f t="shared" si="10"/>
        <v>22.5</v>
      </c>
      <c r="BG126" s="113">
        <f t="shared" si="11"/>
        <v>0</v>
      </c>
      <c r="BH126" s="113">
        <f t="shared" si="12"/>
        <v>0</v>
      </c>
      <c r="BI126" s="113">
        <f t="shared" si="13"/>
        <v>0</v>
      </c>
      <c r="BJ126" s="18" t="s">
        <v>86</v>
      </c>
      <c r="BK126" s="113">
        <f t="shared" si="14"/>
        <v>22.5</v>
      </c>
      <c r="BL126" s="18" t="s">
        <v>93</v>
      </c>
      <c r="BM126" s="18" t="s">
        <v>1496</v>
      </c>
    </row>
    <row r="127" spans="2:65" s="1" customFormat="1" ht="31.5" customHeight="1">
      <c r="B127" s="137"/>
      <c r="C127" s="166" t="s">
        <v>102</v>
      </c>
      <c r="D127" s="166" t="s">
        <v>182</v>
      </c>
      <c r="E127" s="167" t="s">
        <v>1497</v>
      </c>
      <c r="F127" s="308" t="s">
        <v>1498</v>
      </c>
      <c r="G127" s="308"/>
      <c r="H127" s="308"/>
      <c r="I127" s="308"/>
      <c r="J127" s="168" t="s">
        <v>422</v>
      </c>
      <c r="K127" s="169">
        <v>47</v>
      </c>
      <c r="L127" s="309">
        <v>1</v>
      </c>
      <c r="M127" s="309"/>
      <c r="N127" s="310">
        <f t="shared" si="5"/>
        <v>47</v>
      </c>
      <c r="O127" s="310"/>
      <c r="P127" s="310"/>
      <c r="Q127" s="310"/>
      <c r="R127" s="140"/>
      <c r="T127" s="170" t="s">
        <v>5</v>
      </c>
      <c r="U127" s="43" t="s">
        <v>42</v>
      </c>
      <c r="V127" s="35"/>
      <c r="W127" s="171">
        <f t="shared" si="6"/>
        <v>0</v>
      </c>
      <c r="X127" s="171">
        <v>0</v>
      </c>
      <c r="Y127" s="171">
        <f t="shared" si="7"/>
        <v>0</v>
      </c>
      <c r="Z127" s="171">
        <v>0</v>
      </c>
      <c r="AA127" s="172">
        <f t="shared" si="8"/>
        <v>0</v>
      </c>
      <c r="AR127" s="18" t="s">
        <v>93</v>
      </c>
      <c r="AT127" s="18" t="s">
        <v>182</v>
      </c>
      <c r="AU127" s="18" t="s">
        <v>86</v>
      </c>
      <c r="AY127" s="18" t="s">
        <v>181</v>
      </c>
      <c r="BE127" s="113">
        <f t="shared" si="9"/>
        <v>0</v>
      </c>
      <c r="BF127" s="113">
        <f t="shared" si="10"/>
        <v>47</v>
      </c>
      <c r="BG127" s="113">
        <f t="shared" si="11"/>
        <v>0</v>
      </c>
      <c r="BH127" s="113">
        <f t="shared" si="12"/>
        <v>0</v>
      </c>
      <c r="BI127" s="113">
        <f t="shared" si="13"/>
        <v>0</v>
      </c>
      <c r="BJ127" s="18" t="s">
        <v>86</v>
      </c>
      <c r="BK127" s="113">
        <f t="shared" si="14"/>
        <v>47</v>
      </c>
      <c r="BL127" s="18" t="s">
        <v>93</v>
      </c>
      <c r="BM127" s="18" t="s">
        <v>1499</v>
      </c>
    </row>
    <row r="128" spans="2:65" s="1" customFormat="1" ht="50.1" customHeight="1">
      <c r="B128" s="34"/>
      <c r="C128" s="35"/>
      <c r="D128" s="157" t="s">
        <v>619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16">
        <f>BK128</f>
        <v>0</v>
      </c>
      <c r="O128" s="317"/>
      <c r="P128" s="317"/>
      <c r="Q128" s="317"/>
      <c r="R128" s="36"/>
      <c r="T128" s="177"/>
      <c r="U128" s="55"/>
      <c r="V128" s="55"/>
      <c r="W128" s="55"/>
      <c r="X128" s="55"/>
      <c r="Y128" s="55"/>
      <c r="Z128" s="55"/>
      <c r="AA128" s="57"/>
      <c r="AT128" s="18" t="s">
        <v>74</v>
      </c>
      <c r="AU128" s="18" t="s">
        <v>75</v>
      </c>
      <c r="AY128" s="18" t="s">
        <v>620</v>
      </c>
      <c r="BK128" s="113">
        <v>0</v>
      </c>
    </row>
    <row r="129" spans="2:18" s="1" customFormat="1" ht="6.9" customHeight="1">
      <c r="B129" s="58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60"/>
    </row>
  </sheetData>
  <mergeCells count="92">
    <mergeCell ref="N128:Q128"/>
    <mergeCell ref="H1:K1"/>
    <mergeCell ref="S2:AC2"/>
    <mergeCell ref="F127:I127"/>
    <mergeCell ref="L127:M127"/>
    <mergeCell ref="N127:Q127"/>
    <mergeCell ref="N117:Q117"/>
    <mergeCell ref="N118:Q118"/>
    <mergeCell ref="N119:Q119"/>
    <mergeCell ref="F125:I125"/>
    <mergeCell ref="L125:M125"/>
    <mergeCell ref="N125:Q125"/>
    <mergeCell ref="F126:I126"/>
    <mergeCell ref="L126:M126"/>
    <mergeCell ref="N126:Q126"/>
    <mergeCell ref="F123:I123"/>
    <mergeCell ref="L123:M123"/>
    <mergeCell ref="N123:Q123"/>
    <mergeCell ref="F124:I124"/>
    <mergeCell ref="L124:M124"/>
    <mergeCell ref="N124:Q124"/>
    <mergeCell ref="F121:I121"/>
    <mergeCell ref="L121:M121"/>
    <mergeCell ref="N121:Q121"/>
    <mergeCell ref="F122:I122"/>
    <mergeCell ref="L122:M122"/>
    <mergeCell ref="N122:Q122"/>
    <mergeCell ref="F116:I116"/>
    <mergeCell ref="L116:M116"/>
    <mergeCell ref="N116:Q116"/>
    <mergeCell ref="F120:I120"/>
    <mergeCell ref="L120:M120"/>
    <mergeCell ref="N120:Q120"/>
    <mergeCell ref="F108:P108"/>
    <mergeCell ref="F109:P109"/>
    <mergeCell ref="M111:P111"/>
    <mergeCell ref="M113:Q113"/>
    <mergeCell ref="M114:Q114"/>
    <mergeCell ref="D97:H97"/>
    <mergeCell ref="N97:Q97"/>
    <mergeCell ref="N98:Q98"/>
    <mergeCell ref="L100:Q100"/>
    <mergeCell ref="C106:Q106"/>
    <mergeCell ref="D94:H94"/>
    <mergeCell ref="N94:Q94"/>
    <mergeCell ref="D95:H95"/>
    <mergeCell ref="N95:Q95"/>
    <mergeCell ref="D96:H96"/>
    <mergeCell ref="N96:Q96"/>
    <mergeCell ref="N88:Q88"/>
    <mergeCell ref="N89:Q89"/>
    <mergeCell ref="N90:Q90"/>
    <mergeCell ref="N92:Q92"/>
    <mergeCell ref="D93:H93"/>
    <mergeCell ref="N93:Q93"/>
    <mergeCell ref="F79:P79"/>
    <mergeCell ref="M81:P81"/>
    <mergeCell ref="M83:Q83"/>
    <mergeCell ref="M84:Q84"/>
    <mergeCell ref="C86:G86"/>
    <mergeCell ref="N86:Q86"/>
    <mergeCell ref="H36:J36"/>
    <mergeCell ref="M36:P36"/>
    <mergeCell ref="L38:P38"/>
    <mergeCell ref="C76:Q76"/>
    <mergeCell ref="F78:P78"/>
    <mergeCell ref="H33:J33"/>
    <mergeCell ref="M33:P33"/>
    <mergeCell ref="H34:J34"/>
    <mergeCell ref="M34:P34"/>
    <mergeCell ref="H35:J35"/>
    <mergeCell ref="M35:P35"/>
    <mergeCell ref="M27:P27"/>
    <mergeCell ref="M28:P28"/>
    <mergeCell ref="M30:P30"/>
    <mergeCell ref="H32:J32"/>
    <mergeCell ref="M32:P32"/>
    <mergeCell ref="O17:P17"/>
    <mergeCell ref="O18:P18"/>
    <mergeCell ref="O20:P20"/>
    <mergeCell ref="O21:P21"/>
    <mergeCell ref="E24:L24"/>
    <mergeCell ref="O11:P11"/>
    <mergeCell ref="O12:P12"/>
    <mergeCell ref="O14:P14"/>
    <mergeCell ref="E15:L15"/>
    <mergeCell ref="O15:P15"/>
    <mergeCell ref="C2:Q2"/>
    <mergeCell ref="C4:Q4"/>
    <mergeCell ref="F6:P6"/>
    <mergeCell ref="F7:P7"/>
    <mergeCell ref="O9:P9"/>
  </mergeCells>
  <hyperlinks>
    <hyperlink ref="F1:G1" location="C2" display="1) Krycí list rozpočtu"/>
    <hyperlink ref="H1:K1" location="C86" display="2) Rekapitulácia rozpočtu"/>
    <hyperlink ref="L1" location="C116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14"/>
  <sheetViews>
    <sheetView showGridLines="0" workbookViewId="0">
      <pane ySplit="1" topLeftCell="A2" activePane="bottomLeft" state="frozen"/>
      <selection pane="bottomLeft" activeCell="E16" sqref="E16:L16"/>
    </sheetView>
  </sheetViews>
  <sheetFormatPr defaultColWidth="9.140625" defaultRowHeight="12"/>
  <cols>
    <col min="1" max="1" width="8.140625" style="184" customWidth="1"/>
    <col min="2" max="2" width="1.7109375" style="184" customWidth="1"/>
    <col min="3" max="4" width="4.140625" style="184" customWidth="1"/>
    <col min="5" max="5" width="17.140625" style="184" customWidth="1"/>
    <col min="6" max="7" width="11.140625" style="184" customWidth="1"/>
    <col min="8" max="8" width="12.28515625" style="184" customWidth="1"/>
    <col min="9" max="9" width="7" style="184" customWidth="1"/>
    <col min="10" max="10" width="5.140625" style="184" customWidth="1"/>
    <col min="11" max="11" width="11.28515625" style="184" customWidth="1"/>
    <col min="12" max="12" width="12" style="184" customWidth="1"/>
    <col min="13" max="14" width="6" style="184" customWidth="1"/>
    <col min="15" max="15" width="2" style="184" customWidth="1"/>
    <col min="16" max="16" width="12.28515625" style="184" customWidth="1"/>
    <col min="17" max="17" width="4.140625" style="184" customWidth="1"/>
    <col min="18" max="18" width="1.7109375" style="184" customWidth="1"/>
    <col min="19" max="19" width="8.140625" style="184" customWidth="1"/>
    <col min="20" max="20" width="29.7109375" style="184" hidden="1" customWidth="1"/>
    <col min="21" max="21" width="16.140625" style="184" hidden="1" customWidth="1"/>
    <col min="22" max="22" width="12.140625" style="184" hidden="1" customWidth="1"/>
    <col min="23" max="23" width="16.140625" style="184" hidden="1" customWidth="1"/>
    <col min="24" max="24" width="12.140625" style="184" hidden="1" customWidth="1"/>
    <col min="25" max="25" width="15" style="184" hidden="1" customWidth="1"/>
    <col min="26" max="26" width="11" style="184" hidden="1" customWidth="1"/>
    <col min="27" max="27" width="15" style="184" hidden="1" customWidth="1"/>
    <col min="28" max="28" width="16.140625" style="184" hidden="1" customWidth="1"/>
    <col min="29" max="29" width="11" style="184" customWidth="1"/>
    <col min="30" max="30" width="15" style="184" customWidth="1"/>
    <col min="31" max="31" width="16.140625" style="184" customWidth="1"/>
    <col min="32" max="16384" width="9.140625" style="184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133</v>
      </c>
      <c r="G1" s="14"/>
      <c r="H1" s="320" t="s">
        <v>134</v>
      </c>
      <c r="I1" s="320"/>
      <c r="J1" s="320"/>
      <c r="K1" s="320"/>
      <c r="L1" s="14" t="s">
        <v>135</v>
      </c>
      <c r="M1" s="12"/>
      <c r="N1" s="12"/>
      <c r="O1" s="13" t="s">
        <v>136</v>
      </c>
      <c r="P1" s="12"/>
      <c r="Q1" s="12"/>
      <c r="R1" s="12"/>
      <c r="S1" s="14" t="s">
        <v>137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>
      <c r="C2" s="235" t="s">
        <v>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79" t="s">
        <v>8</v>
      </c>
      <c r="T2" s="280"/>
      <c r="U2" s="280"/>
      <c r="V2" s="280"/>
      <c r="W2" s="280"/>
      <c r="X2" s="280"/>
      <c r="Y2" s="280"/>
      <c r="Z2" s="280"/>
      <c r="AA2" s="280"/>
      <c r="AB2" s="280"/>
      <c r="AC2" s="280"/>
      <c r="AT2" s="18" t="s">
        <v>1500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75</v>
      </c>
    </row>
    <row r="4" spans="1:66" ht="36.9" customHeight="1">
      <c r="B4" s="22"/>
      <c r="C4" s="237" t="s">
        <v>138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"/>
      <c r="T4" s="24" t="s">
        <v>12</v>
      </c>
      <c r="AT4" s="18" t="s">
        <v>6</v>
      </c>
    </row>
    <row r="5" spans="1:66" ht="6.9" customHeight="1">
      <c r="B5" s="22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23"/>
    </row>
    <row r="6" spans="1:66" ht="25.35" customHeight="1">
      <c r="B6" s="22"/>
      <c r="C6" s="179"/>
      <c r="D6" s="185" t="s">
        <v>18</v>
      </c>
      <c r="E6" s="179"/>
      <c r="F6" s="286" t="s">
        <v>1590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179"/>
      <c r="R6" s="23"/>
    </row>
    <row r="7" spans="1:66" ht="25.35" customHeight="1">
      <c r="B7" s="22"/>
      <c r="C7" s="179"/>
      <c r="D7" s="185" t="s">
        <v>139</v>
      </c>
      <c r="E7" s="179"/>
      <c r="F7" s="286" t="s">
        <v>140</v>
      </c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179"/>
      <c r="R7" s="23"/>
    </row>
    <row r="8" spans="1:66" s="1" customFormat="1" ht="32.85" customHeight="1">
      <c r="B8" s="34"/>
      <c r="C8" s="186"/>
      <c r="D8" s="29" t="s">
        <v>141</v>
      </c>
      <c r="E8" s="186"/>
      <c r="F8" s="243" t="s">
        <v>142</v>
      </c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186"/>
      <c r="R8" s="36"/>
    </row>
    <row r="9" spans="1:66" s="1" customFormat="1" ht="14.4" customHeight="1">
      <c r="B9" s="34"/>
      <c r="C9" s="186"/>
      <c r="D9" s="185" t="s">
        <v>20</v>
      </c>
      <c r="E9" s="186"/>
      <c r="F9" s="178" t="s">
        <v>5</v>
      </c>
      <c r="G9" s="186"/>
      <c r="H9" s="186"/>
      <c r="I9" s="186"/>
      <c r="J9" s="186"/>
      <c r="K9" s="186"/>
      <c r="L9" s="186"/>
      <c r="M9" s="185" t="s">
        <v>21</v>
      </c>
      <c r="N9" s="186"/>
      <c r="O9" s="178" t="s">
        <v>5</v>
      </c>
      <c r="P9" s="186"/>
      <c r="Q9" s="186"/>
      <c r="R9" s="36"/>
    </row>
    <row r="10" spans="1:66" s="1" customFormat="1" ht="14.4" customHeight="1">
      <c r="B10" s="34"/>
      <c r="C10" s="186"/>
      <c r="D10" s="185" t="s">
        <v>22</v>
      </c>
      <c r="E10" s="186"/>
      <c r="F10" s="178" t="s">
        <v>23</v>
      </c>
      <c r="G10" s="186"/>
      <c r="H10" s="186"/>
      <c r="I10" s="186"/>
      <c r="J10" s="186"/>
      <c r="K10" s="186"/>
      <c r="L10" s="186"/>
      <c r="M10" s="185" t="s">
        <v>24</v>
      </c>
      <c r="N10" s="186"/>
      <c r="O10" s="289">
        <v>43097</v>
      </c>
      <c r="P10" s="290"/>
      <c r="Q10" s="186"/>
      <c r="R10" s="36"/>
    </row>
    <row r="11" spans="1:66" s="1" customFormat="1" ht="10.65" customHeight="1">
      <c r="B11" s="34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36"/>
    </row>
    <row r="12" spans="1:66" s="1" customFormat="1" ht="14.4" customHeight="1">
      <c r="B12" s="34"/>
      <c r="C12" s="186"/>
      <c r="D12" s="185" t="s">
        <v>25</v>
      </c>
      <c r="E12" s="186"/>
      <c r="F12" s="186"/>
      <c r="G12" s="186"/>
      <c r="H12" s="186"/>
      <c r="I12" s="186"/>
      <c r="J12" s="186"/>
      <c r="K12" s="186"/>
      <c r="L12" s="186"/>
      <c r="M12" s="185" t="s">
        <v>26</v>
      </c>
      <c r="N12" s="186"/>
      <c r="O12" s="241" t="s">
        <v>5</v>
      </c>
      <c r="P12" s="241"/>
      <c r="Q12" s="186"/>
      <c r="R12" s="36"/>
    </row>
    <row r="13" spans="1:66" s="1" customFormat="1" ht="18" customHeight="1">
      <c r="B13" s="34"/>
      <c r="C13" s="186"/>
      <c r="D13" s="186"/>
      <c r="E13" s="178" t="s">
        <v>27</v>
      </c>
      <c r="F13" s="186"/>
      <c r="G13" s="186"/>
      <c r="H13" s="186"/>
      <c r="I13" s="186"/>
      <c r="J13" s="186"/>
      <c r="K13" s="186"/>
      <c r="L13" s="186"/>
      <c r="M13" s="185" t="s">
        <v>28</v>
      </c>
      <c r="N13" s="186"/>
      <c r="O13" s="241" t="s">
        <v>5</v>
      </c>
      <c r="P13" s="241"/>
      <c r="Q13" s="186"/>
      <c r="R13" s="36"/>
    </row>
    <row r="14" spans="1:66" s="1" customFormat="1" ht="6.9" customHeight="1">
      <c r="B14" s="34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36"/>
    </row>
    <row r="15" spans="1:66" s="1" customFormat="1" ht="14.4" customHeight="1">
      <c r="B15" s="34"/>
      <c r="C15" s="186"/>
      <c r="D15" s="185" t="s">
        <v>29</v>
      </c>
      <c r="E15" s="186"/>
      <c r="F15" s="186"/>
      <c r="G15" s="186"/>
      <c r="H15" s="186"/>
      <c r="I15" s="186"/>
      <c r="J15" s="186"/>
      <c r="K15" s="186"/>
      <c r="L15" s="186"/>
      <c r="M15" s="185" t="s">
        <v>26</v>
      </c>
      <c r="N15" s="186"/>
      <c r="O15" s="291" t="s">
        <v>30</v>
      </c>
      <c r="P15" s="241"/>
      <c r="Q15" s="186"/>
      <c r="R15" s="36"/>
    </row>
    <row r="16" spans="1:66" s="1" customFormat="1" ht="18" customHeight="1">
      <c r="B16" s="34"/>
      <c r="C16" s="186"/>
      <c r="D16" s="186"/>
      <c r="E16" s="291" t="s">
        <v>1665</v>
      </c>
      <c r="F16" s="292"/>
      <c r="G16" s="292"/>
      <c r="H16" s="292"/>
      <c r="I16" s="292"/>
      <c r="J16" s="292"/>
      <c r="K16" s="292"/>
      <c r="L16" s="292"/>
      <c r="M16" s="185" t="s">
        <v>28</v>
      </c>
      <c r="N16" s="186"/>
      <c r="O16" s="291" t="s">
        <v>30</v>
      </c>
      <c r="P16" s="241"/>
      <c r="Q16" s="186"/>
      <c r="R16" s="36"/>
    </row>
    <row r="17" spans="2:18" s="1" customFormat="1" ht="6.9" customHeight="1">
      <c r="B17" s="34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36"/>
    </row>
    <row r="18" spans="2:18" s="1" customFormat="1" ht="14.4" customHeight="1">
      <c r="B18" s="34"/>
      <c r="C18" s="186"/>
      <c r="D18" s="185" t="s">
        <v>31</v>
      </c>
      <c r="E18" s="186"/>
      <c r="F18" s="186"/>
      <c r="G18" s="186"/>
      <c r="H18" s="186"/>
      <c r="I18" s="186"/>
      <c r="J18" s="186"/>
      <c r="K18" s="186"/>
      <c r="L18" s="186"/>
      <c r="M18" s="185" t="s">
        <v>26</v>
      </c>
      <c r="N18" s="186"/>
      <c r="O18" s="241" t="s">
        <v>5</v>
      </c>
      <c r="P18" s="241"/>
      <c r="Q18" s="186"/>
      <c r="R18" s="36"/>
    </row>
    <row r="19" spans="2:18" s="1" customFormat="1" ht="18" customHeight="1">
      <c r="B19" s="34"/>
      <c r="C19" s="186"/>
      <c r="D19" s="186"/>
      <c r="E19" s="178" t="s">
        <v>32</v>
      </c>
      <c r="F19" s="186"/>
      <c r="G19" s="186"/>
      <c r="H19" s="186"/>
      <c r="I19" s="186"/>
      <c r="J19" s="186"/>
      <c r="K19" s="186"/>
      <c r="L19" s="186"/>
      <c r="M19" s="185" t="s">
        <v>28</v>
      </c>
      <c r="N19" s="186"/>
      <c r="O19" s="241" t="s">
        <v>5</v>
      </c>
      <c r="P19" s="241"/>
      <c r="Q19" s="186"/>
      <c r="R19" s="36"/>
    </row>
    <row r="20" spans="2:18" s="1" customFormat="1" ht="6.9" customHeight="1">
      <c r="B20" s="34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36"/>
    </row>
    <row r="21" spans="2:18" s="1" customFormat="1" ht="14.4" customHeight="1">
      <c r="B21" s="34"/>
      <c r="C21" s="186"/>
      <c r="D21" s="185" t="s">
        <v>34</v>
      </c>
      <c r="E21" s="186"/>
      <c r="F21" s="186"/>
      <c r="G21" s="186"/>
      <c r="H21" s="186"/>
      <c r="I21" s="186"/>
      <c r="J21" s="186"/>
      <c r="K21" s="186"/>
      <c r="L21" s="186"/>
      <c r="M21" s="185" t="s">
        <v>26</v>
      </c>
      <c r="N21" s="186"/>
      <c r="O21" s="241" t="s">
        <v>5</v>
      </c>
      <c r="P21" s="241"/>
      <c r="Q21" s="186"/>
      <c r="R21" s="36"/>
    </row>
    <row r="22" spans="2:18" s="1" customFormat="1" ht="18" customHeight="1">
      <c r="B22" s="34"/>
      <c r="C22" s="186"/>
      <c r="D22" s="186"/>
      <c r="E22" s="178" t="s">
        <v>23</v>
      </c>
      <c r="F22" s="186"/>
      <c r="G22" s="186"/>
      <c r="H22" s="186"/>
      <c r="I22" s="186"/>
      <c r="J22" s="186"/>
      <c r="K22" s="186"/>
      <c r="L22" s="186"/>
      <c r="M22" s="185" t="s">
        <v>28</v>
      </c>
      <c r="N22" s="186"/>
      <c r="O22" s="241" t="s">
        <v>5</v>
      </c>
      <c r="P22" s="241"/>
      <c r="Q22" s="186"/>
      <c r="R22" s="36"/>
    </row>
    <row r="23" spans="2:18" s="1" customFormat="1" ht="6.9" customHeight="1">
      <c r="B23" s="34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36"/>
    </row>
    <row r="24" spans="2:18" s="1" customFormat="1" ht="14.4" customHeight="1">
      <c r="B24" s="34"/>
      <c r="C24" s="186"/>
      <c r="D24" s="185" t="s">
        <v>35</v>
      </c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36"/>
    </row>
    <row r="25" spans="2:18" s="1" customFormat="1" ht="22.5" customHeight="1">
      <c r="B25" s="34"/>
      <c r="C25" s="186"/>
      <c r="D25" s="186"/>
      <c r="E25" s="246" t="s">
        <v>5</v>
      </c>
      <c r="F25" s="246"/>
      <c r="G25" s="246"/>
      <c r="H25" s="246"/>
      <c r="I25" s="246"/>
      <c r="J25" s="246"/>
      <c r="K25" s="246"/>
      <c r="L25" s="246"/>
      <c r="M25" s="186"/>
      <c r="N25" s="186"/>
      <c r="O25" s="186"/>
      <c r="P25" s="186"/>
      <c r="Q25" s="186"/>
      <c r="R25" s="36"/>
    </row>
    <row r="26" spans="2:18" s="1" customFormat="1" ht="6.9" customHeight="1">
      <c r="B26" s="34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36"/>
    </row>
    <row r="27" spans="2:18" s="1" customFormat="1" ht="6.9" customHeight="1">
      <c r="B27" s="34"/>
      <c r="C27" s="186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186"/>
      <c r="R27" s="36"/>
    </row>
    <row r="28" spans="2:18" s="1" customFormat="1" ht="14.4" customHeight="1">
      <c r="B28" s="34"/>
      <c r="C28" s="186"/>
      <c r="D28" s="122" t="s">
        <v>143</v>
      </c>
      <c r="E28" s="186"/>
      <c r="F28" s="186"/>
      <c r="G28" s="186"/>
      <c r="H28" s="186"/>
      <c r="I28" s="186"/>
      <c r="J28" s="186"/>
      <c r="K28" s="186"/>
      <c r="L28" s="186"/>
      <c r="M28" s="247">
        <f>N89</f>
        <v>281751.24</v>
      </c>
      <c r="N28" s="247"/>
      <c r="O28" s="247"/>
      <c r="P28" s="247"/>
      <c r="Q28" s="186"/>
      <c r="R28" s="36"/>
    </row>
    <row r="29" spans="2:18" s="1" customFormat="1" ht="14.4" customHeight="1">
      <c r="B29" s="34"/>
      <c r="C29" s="186"/>
      <c r="D29" s="33" t="s">
        <v>127</v>
      </c>
      <c r="E29" s="186"/>
      <c r="F29" s="186"/>
      <c r="G29" s="186"/>
      <c r="H29" s="186"/>
      <c r="I29" s="186"/>
      <c r="J29" s="186"/>
      <c r="K29" s="186"/>
      <c r="L29" s="186"/>
      <c r="M29" s="247">
        <f>N113</f>
        <v>0</v>
      </c>
      <c r="N29" s="247"/>
      <c r="O29" s="247"/>
      <c r="P29" s="247"/>
      <c r="Q29" s="186"/>
      <c r="R29" s="36"/>
    </row>
    <row r="30" spans="2:18" s="1" customFormat="1" ht="6.9" customHeight="1">
      <c r="B30" s="34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36"/>
    </row>
    <row r="31" spans="2:18" s="1" customFormat="1" ht="25.35" customHeight="1">
      <c r="B31" s="34"/>
      <c r="C31" s="186"/>
      <c r="D31" s="123" t="s">
        <v>38</v>
      </c>
      <c r="E31" s="186"/>
      <c r="F31" s="186"/>
      <c r="G31" s="186"/>
      <c r="H31" s="186"/>
      <c r="I31" s="186"/>
      <c r="J31" s="186"/>
      <c r="K31" s="186"/>
      <c r="L31" s="186"/>
      <c r="M31" s="293">
        <f>ROUND(M28+M29,2)</f>
        <v>281751.24</v>
      </c>
      <c r="N31" s="288"/>
      <c r="O31" s="288"/>
      <c r="P31" s="288"/>
      <c r="Q31" s="186"/>
      <c r="R31" s="36"/>
    </row>
    <row r="32" spans="2:18" s="1" customFormat="1" ht="6.9" customHeight="1">
      <c r="B32" s="34"/>
      <c r="C32" s="186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186"/>
      <c r="R32" s="36"/>
    </row>
    <row r="33" spans="2:18" s="1" customFormat="1" ht="14.4" customHeight="1">
      <c r="B33" s="34"/>
      <c r="C33" s="186"/>
      <c r="D33" s="181" t="s">
        <v>39</v>
      </c>
      <c r="E33" s="181" t="s">
        <v>40</v>
      </c>
      <c r="F33" s="180">
        <v>0.2</v>
      </c>
      <c r="G33" s="124" t="s">
        <v>41</v>
      </c>
      <c r="H33" s="294">
        <f>(SUM(BE113:BE120)+SUM(BE139:BE312))</f>
        <v>0</v>
      </c>
      <c r="I33" s="288"/>
      <c r="J33" s="288"/>
      <c r="K33" s="186"/>
      <c r="L33" s="186"/>
      <c r="M33" s="294">
        <f>ROUND((SUM(BE113:BE120)+SUM(BE139:BE312)), 2)*F33</f>
        <v>0</v>
      </c>
      <c r="N33" s="288"/>
      <c r="O33" s="288"/>
      <c r="P33" s="288"/>
      <c r="Q33" s="186"/>
      <c r="R33" s="36"/>
    </row>
    <row r="34" spans="2:18" s="1" customFormat="1" ht="14.4" customHeight="1">
      <c r="B34" s="34"/>
      <c r="C34" s="186"/>
      <c r="D34" s="186"/>
      <c r="E34" s="181" t="s">
        <v>42</v>
      </c>
      <c r="F34" s="180">
        <v>0.2</v>
      </c>
      <c r="G34" s="124" t="s">
        <v>41</v>
      </c>
      <c r="H34" s="294">
        <f>(SUM(BF113:BF120)+SUM(BF139:BF312))</f>
        <v>281751.24000000005</v>
      </c>
      <c r="I34" s="288"/>
      <c r="J34" s="288"/>
      <c r="K34" s="186"/>
      <c r="L34" s="186"/>
      <c r="M34" s="294">
        <f>ROUND((SUM(BF113:BF120)+SUM(BF139:BF312)), 2)*F34</f>
        <v>56350.248</v>
      </c>
      <c r="N34" s="288"/>
      <c r="O34" s="288"/>
      <c r="P34" s="288"/>
      <c r="Q34" s="186"/>
      <c r="R34" s="36"/>
    </row>
    <row r="35" spans="2:18" s="1" customFormat="1" ht="14.4" hidden="1" customHeight="1">
      <c r="B35" s="34"/>
      <c r="C35" s="186"/>
      <c r="D35" s="186"/>
      <c r="E35" s="181" t="s">
        <v>43</v>
      </c>
      <c r="F35" s="180">
        <v>0.2</v>
      </c>
      <c r="G35" s="124" t="s">
        <v>41</v>
      </c>
      <c r="H35" s="294">
        <f>(SUM(BG113:BG120)+SUM(BG139:BG312))</f>
        <v>0</v>
      </c>
      <c r="I35" s="288"/>
      <c r="J35" s="288"/>
      <c r="K35" s="186"/>
      <c r="L35" s="186"/>
      <c r="M35" s="294">
        <v>0</v>
      </c>
      <c r="N35" s="288"/>
      <c r="O35" s="288"/>
      <c r="P35" s="288"/>
      <c r="Q35" s="186"/>
      <c r="R35" s="36"/>
    </row>
    <row r="36" spans="2:18" s="1" customFormat="1" ht="14.4" hidden="1" customHeight="1">
      <c r="B36" s="34"/>
      <c r="C36" s="186"/>
      <c r="D36" s="186"/>
      <c r="E36" s="181" t="s">
        <v>44</v>
      </c>
      <c r="F36" s="180">
        <v>0.2</v>
      </c>
      <c r="G36" s="124" t="s">
        <v>41</v>
      </c>
      <c r="H36" s="294">
        <f>(SUM(BH113:BH120)+SUM(BH139:BH312))</f>
        <v>0</v>
      </c>
      <c r="I36" s="288"/>
      <c r="J36" s="288"/>
      <c r="K36" s="186"/>
      <c r="L36" s="186"/>
      <c r="M36" s="294">
        <v>0</v>
      </c>
      <c r="N36" s="288"/>
      <c r="O36" s="288"/>
      <c r="P36" s="288"/>
      <c r="Q36" s="186"/>
      <c r="R36" s="36"/>
    </row>
    <row r="37" spans="2:18" s="1" customFormat="1" ht="14.4" hidden="1" customHeight="1">
      <c r="B37" s="34"/>
      <c r="C37" s="186"/>
      <c r="D37" s="186"/>
      <c r="E37" s="181" t="s">
        <v>45</v>
      </c>
      <c r="F37" s="180">
        <v>0</v>
      </c>
      <c r="G37" s="124" t="s">
        <v>41</v>
      </c>
      <c r="H37" s="294">
        <f>(SUM(BI113:BI120)+SUM(BI139:BI312))</f>
        <v>0</v>
      </c>
      <c r="I37" s="288"/>
      <c r="J37" s="288"/>
      <c r="K37" s="186"/>
      <c r="L37" s="186"/>
      <c r="M37" s="294">
        <v>0</v>
      </c>
      <c r="N37" s="288"/>
      <c r="O37" s="288"/>
      <c r="P37" s="288"/>
      <c r="Q37" s="186"/>
      <c r="R37" s="36"/>
    </row>
    <row r="38" spans="2:18" s="1" customFormat="1" ht="6.9" customHeight="1">
      <c r="B38" s="34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36"/>
    </row>
    <row r="39" spans="2:18" s="1" customFormat="1" ht="25.35" customHeight="1">
      <c r="B39" s="34"/>
      <c r="C39" s="187"/>
      <c r="D39" s="125" t="s">
        <v>46</v>
      </c>
      <c r="E39" s="74"/>
      <c r="F39" s="74"/>
      <c r="G39" s="126" t="s">
        <v>47</v>
      </c>
      <c r="H39" s="127" t="s">
        <v>48</v>
      </c>
      <c r="I39" s="74"/>
      <c r="J39" s="74"/>
      <c r="K39" s="74"/>
      <c r="L39" s="295">
        <f>SUM(M31:M37)</f>
        <v>338101.48800000001</v>
      </c>
      <c r="M39" s="295"/>
      <c r="N39" s="295"/>
      <c r="O39" s="295"/>
      <c r="P39" s="296"/>
      <c r="Q39" s="187"/>
      <c r="R39" s="36"/>
    </row>
    <row r="40" spans="2:18" s="1" customFormat="1" ht="14.4" customHeight="1">
      <c r="B40" s="34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36"/>
    </row>
    <row r="41" spans="2:18" s="1" customFormat="1" ht="14.4" customHeight="1">
      <c r="B41" s="34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36"/>
    </row>
    <row r="42" spans="2:18">
      <c r="B42" s="22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23"/>
    </row>
    <row r="43" spans="2:18">
      <c r="B43" s="22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23"/>
    </row>
    <row r="44" spans="2:18">
      <c r="B44" s="22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23"/>
    </row>
    <row r="45" spans="2:18">
      <c r="B45" s="22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3"/>
    </row>
    <row r="46" spans="2:18">
      <c r="B46" s="22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23"/>
    </row>
    <row r="47" spans="2:18">
      <c r="B47" s="22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23"/>
    </row>
    <row r="48" spans="2:18">
      <c r="B48" s="22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23"/>
    </row>
    <row r="49" spans="2:18">
      <c r="B49" s="22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23"/>
    </row>
    <row r="50" spans="2:18" s="1" customFormat="1" ht="14.4">
      <c r="B50" s="34"/>
      <c r="C50" s="186"/>
      <c r="D50" s="49" t="s">
        <v>49</v>
      </c>
      <c r="E50" s="50"/>
      <c r="F50" s="50"/>
      <c r="G50" s="50"/>
      <c r="H50" s="51"/>
      <c r="I50" s="186"/>
      <c r="J50" s="49" t="s">
        <v>50</v>
      </c>
      <c r="K50" s="50"/>
      <c r="L50" s="50"/>
      <c r="M50" s="50"/>
      <c r="N50" s="50"/>
      <c r="O50" s="50"/>
      <c r="P50" s="51"/>
      <c r="Q50" s="186"/>
      <c r="R50" s="36"/>
    </row>
    <row r="51" spans="2:18">
      <c r="B51" s="22"/>
      <c r="C51" s="179"/>
      <c r="D51" s="52"/>
      <c r="E51" s="179"/>
      <c r="F51" s="179"/>
      <c r="G51" s="179"/>
      <c r="H51" s="53"/>
      <c r="I51" s="179"/>
      <c r="J51" s="52"/>
      <c r="K51" s="179"/>
      <c r="L51" s="179"/>
      <c r="M51" s="179"/>
      <c r="N51" s="179"/>
      <c r="O51" s="179"/>
      <c r="P51" s="53"/>
      <c r="Q51" s="179"/>
      <c r="R51" s="23"/>
    </row>
    <row r="52" spans="2:18">
      <c r="B52" s="22"/>
      <c r="C52" s="179"/>
      <c r="D52" s="52"/>
      <c r="E52" s="179"/>
      <c r="F52" s="179"/>
      <c r="G52" s="179"/>
      <c r="H52" s="53"/>
      <c r="I52" s="179"/>
      <c r="J52" s="52"/>
      <c r="K52" s="179"/>
      <c r="L52" s="179"/>
      <c r="M52" s="179"/>
      <c r="N52" s="179"/>
      <c r="O52" s="179"/>
      <c r="P52" s="53"/>
      <c r="Q52" s="179"/>
      <c r="R52" s="23"/>
    </row>
    <row r="53" spans="2:18">
      <c r="B53" s="22"/>
      <c r="C53" s="179"/>
      <c r="D53" s="52"/>
      <c r="E53" s="179"/>
      <c r="F53" s="179"/>
      <c r="G53" s="179"/>
      <c r="H53" s="53"/>
      <c r="I53" s="179"/>
      <c r="J53" s="52"/>
      <c r="K53" s="179"/>
      <c r="L53" s="179"/>
      <c r="M53" s="179"/>
      <c r="N53" s="179"/>
      <c r="O53" s="179"/>
      <c r="P53" s="53"/>
      <c r="Q53" s="179"/>
      <c r="R53" s="23"/>
    </row>
    <row r="54" spans="2:18">
      <c r="B54" s="22"/>
      <c r="C54" s="179"/>
      <c r="D54" s="52"/>
      <c r="E54" s="179"/>
      <c r="F54" s="179"/>
      <c r="G54" s="179"/>
      <c r="H54" s="53"/>
      <c r="I54" s="179"/>
      <c r="J54" s="52"/>
      <c r="K54" s="179"/>
      <c r="L54" s="179"/>
      <c r="M54" s="179"/>
      <c r="N54" s="179"/>
      <c r="O54" s="179"/>
      <c r="P54" s="53"/>
      <c r="Q54" s="179"/>
      <c r="R54" s="23"/>
    </row>
    <row r="55" spans="2:18">
      <c r="B55" s="22"/>
      <c r="C55" s="179"/>
      <c r="D55" s="52"/>
      <c r="E55" s="179"/>
      <c r="F55" s="179"/>
      <c r="G55" s="179"/>
      <c r="H55" s="53"/>
      <c r="I55" s="179"/>
      <c r="J55" s="52"/>
      <c r="K55" s="179"/>
      <c r="L55" s="179"/>
      <c r="M55" s="179"/>
      <c r="N55" s="179"/>
      <c r="O55" s="179"/>
      <c r="P55" s="53"/>
      <c r="Q55" s="179"/>
      <c r="R55" s="23"/>
    </row>
    <row r="56" spans="2:18">
      <c r="B56" s="22"/>
      <c r="C56" s="179"/>
      <c r="D56" s="52"/>
      <c r="E56" s="179"/>
      <c r="F56" s="179"/>
      <c r="G56" s="179"/>
      <c r="H56" s="53"/>
      <c r="I56" s="179"/>
      <c r="J56" s="52"/>
      <c r="K56" s="179"/>
      <c r="L56" s="179"/>
      <c r="M56" s="179"/>
      <c r="N56" s="179"/>
      <c r="O56" s="179"/>
      <c r="P56" s="53"/>
      <c r="Q56" s="179"/>
      <c r="R56" s="23"/>
    </row>
    <row r="57" spans="2:18">
      <c r="B57" s="22"/>
      <c r="C57" s="179"/>
      <c r="D57" s="52"/>
      <c r="E57" s="179"/>
      <c r="F57" s="179"/>
      <c r="G57" s="179"/>
      <c r="H57" s="53"/>
      <c r="I57" s="179"/>
      <c r="J57" s="52"/>
      <c r="K57" s="179"/>
      <c r="L57" s="179"/>
      <c r="M57" s="179"/>
      <c r="N57" s="179"/>
      <c r="O57" s="179"/>
      <c r="P57" s="53"/>
      <c r="Q57" s="179"/>
      <c r="R57" s="23"/>
    </row>
    <row r="58" spans="2:18">
      <c r="B58" s="22"/>
      <c r="C58" s="179"/>
      <c r="D58" s="52"/>
      <c r="E58" s="179"/>
      <c r="F58" s="179"/>
      <c r="G58" s="179"/>
      <c r="H58" s="53"/>
      <c r="I58" s="179"/>
      <c r="J58" s="52"/>
      <c r="K58" s="179"/>
      <c r="L58" s="179"/>
      <c r="M58" s="179"/>
      <c r="N58" s="179"/>
      <c r="O58" s="179"/>
      <c r="P58" s="53"/>
      <c r="Q58" s="179"/>
      <c r="R58" s="23"/>
    </row>
    <row r="59" spans="2:18" s="1" customFormat="1" ht="14.4">
      <c r="B59" s="34"/>
      <c r="C59" s="186"/>
      <c r="D59" s="54" t="s">
        <v>51</v>
      </c>
      <c r="E59" s="55"/>
      <c r="F59" s="55"/>
      <c r="G59" s="56" t="s">
        <v>52</v>
      </c>
      <c r="H59" s="57"/>
      <c r="I59" s="186"/>
      <c r="J59" s="54" t="s">
        <v>51</v>
      </c>
      <c r="K59" s="55"/>
      <c r="L59" s="55"/>
      <c r="M59" s="55"/>
      <c r="N59" s="56" t="s">
        <v>52</v>
      </c>
      <c r="O59" s="55"/>
      <c r="P59" s="57"/>
      <c r="Q59" s="186"/>
      <c r="R59" s="36"/>
    </row>
    <row r="60" spans="2:18">
      <c r="B60" s="22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23"/>
    </row>
    <row r="61" spans="2:18" s="1" customFormat="1" ht="14.4">
      <c r="B61" s="34"/>
      <c r="C61" s="186"/>
      <c r="D61" s="49" t="s">
        <v>53</v>
      </c>
      <c r="E61" s="50"/>
      <c r="F61" s="50"/>
      <c r="G61" s="50"/>
      <c r="H61" s="51"/>
      <c r="I61" s="186"/>
      <c r="J61" s="49" t="s">
        <v>54</v>
      </c>
      <c r="K61" s="50"/>
      <c r="L61" s="50"/>
      <c r="M61" s="50"/>
      <c r="N61" s="50"/>
      <c r="O61" s="50"/>
      <c r="P61" s="51"/>
      <c r="Q61" s="186"/>
      <c r="R61" s="36"/>
    </row>
    <row r="62" spans="2:18">
      <c r="B62" s="22"/>
      <c r="C62" s="179"/>
      <c r="D62" s="52"/>
      <c r="E62" s="179"/>
      <c r="F62" s="179"/>
      <c r="G62" s="179"/>
      <c r="H62" s="53"/>
      <c r="I62" s="179"/>
      <c r="J62" s="52"/>
      <c r="K62" s="179"/>
      <c r="L62" s="179"/>
      <c r="M62" s="179"/>
      <c r="N62" s="179"/>
      <c r="O62" s="179"/>
      <c r="P62" s="53"/>
      <c r="Q62" s="179"/>
      <c r="R62" s="23"/>
    </row>
    <row r="63" spans="2:18">
      <c r="B63" s="22"/>
      <c r="C63" s="179"/>
      <c r="D63" s="52"/>
      <c r="E63" s="179"/>
      <c r="F63" s="179"/>
      <c r="G63" s="179"/>
      <c r="H63" s="53"/>
      <c r="I63" s="179"/>
      <c r="J63" s="52"/>
      <c r="K63" s="179"/>
      <c r="L63" s="179"/>
      <c r="M63" s="179"/>
      <c r="N63" s="179"/>
      <c r="O63" s="179"/>
      <c r="P63" s="53"/>
      <c r="Q63" s="179"/>
      <c r="R63" s="23"/>
    </row>
    <row r="64" spans="2:18">
      <c r="B64" s="22"/>
      <c r="C64" s="179"/>
      <c r="D64" s="52"/>
      <c r="E64" s="179"/>
      <c r="F64" s="179"/>
      <c r="G64" s="179"/>
      <c r="H64" s="53"/>
      <c r="I64" s="179"/>
      <c r="J64" s="52"/>
      <c r="K64" s="179"/>
      <c r="L64" s="179"/>
      <c r="M64" s="179"/>
      <c r="N64" s="179"/>
      <c r="O64" s="179"/>
      <c r="P64" s="53"/>
      <c r="Q64" s="179"/>
      <c r="R64" s="23"/>
    </row>
    <row r="65" spans="2:18">
      <c r="B65" s="22"/>
      <c r="C65" s="179"/>
      <c r="D65" s="52"/>
      <c r="E65" s="179"/>
      <c r="F65" s="179"/>
      <c r="G65" s="179"/>
      <c r="H65" s="53"/>
      <c r="I65" s="179"/>
      <c r="J65" s="52"/>
      <c r="K65" s="179"/>
      <c r="L65" s="179"/>
      <c r="M65" s="179"/>
      <c r="N65" s="179"/>
      <c r="O65" s="179"/>
      <c r="P65" s="53"/>
      <c r="Q65" s="179"/>
      <c r="R65" s="23"/>
    </row>
    <row r="66" spans="2:18">
      <c r="B66" s="22"/>
      <c r="C66" s="179"/>
      <c r="D66" s="52"/>
      <c r="E66" s="179"/>
      <c r="F66" s="179"/>
      <c r="G66" s="179"/>
      <c r="H66" s="53"/>
      <c r="I66" s="179"/>
      <c r="J66" s="52"/>
      <c r="K66" s="179"/>
      <c r="L66" s="179"/>
      <c r="M66" s="179"/>
      <c r="N66" s="179"/>
      <c r="O66" s="179"/>
      <c r="P66" s="53"/>
      <c r="Q66" s="179"/>
      <c r="R66" s="23"/>
    </row>
    <row r="67" spans="2:18">
      <c r="B67" s="22"/>
      <c r="C67" s="179"/>
      <c r="D67" s="52"/>
      <c r="E67" s="179"/>
      <c r="F67" s="179"/>
      <c r="G67" s="179"/>
      <c r="H67" s="53"/>
      <c r="I67" s="179"/>
      <c r="J67" s="52"/>
      <c r="K67" s="179"/>
      <c r="L67" s="179"/>
      <c r="M67" s="179"/>
      <c r="N67" s="179"/>
      <c r="O67" s="179"/>
      <c r="P67" s="53"/>
      <c r="Q67" s="179"/>
      <c r="R67" s="23"/>
    </row>
    <row r="68" spans="2:18">
      <c r="B68" s="22"/>
      <c r="C68" s="179"/>
      <c r="D68" s="52"/>
      <c r="E68" s="179"/>
      <c r="F68" s="179"/>
      <c r="G68" s="179"/>
      <c r="H68" s="53"/>
      <c r="I68" s="179"/>
      <c r="J68" s="52"/>
      <c r="K68" s="179"/>
      <c r="L68" s="179"/>
      <c r="M68" s="179"/>
      <c r="N68" s="179"/>
      <c r="O68" s="179"/>
      <c r="P68" s="53"/>
      <c r="Q68" s="179"/>
      <c r="R68" s="23"/>
    </row>
    <row r="69" spans="2:18">
      <c r="B69" s="22"/>
      <c r="C69" s="179"/>
      <c r="D69" s="52"/>
      <c r="E69" s="179"/>
      <c r="F69" s="179"/>
      <c r="G69" s="179"/>
      <c r="H69" s="53"/>
      <c r="I69" s="179"/>
      <c r="J69" s="52"/>
      <c r="K69" s="179"/>
      <c r="L69" s="179"/>
      <c r="M69" s="179"/>
      <c r="N69" s="179"/>
      <c r="O69" s="179"/>
      <c r="P69" s="53"/>
      <c r="Q69" s="179"/>
      <c r="R69" s="23"/>
    </row>
    <row r="70" spans="2:18" s="1" customFormat="1" ht="14.4">
      <c r="B70" s="34"/>
      <c r="C70" s="186"/>
      <c r="D70" s="54" t="s">
        <v>51</v>
      </c>
      <c r="E70" s="55"/>
      <c r="F70" s="55"/>
      <c r="G70" s="56" t="s">
        <v>52</v>
      </c>
      <c r="H70" s="57"/>
      <c r="I70" s="186"/>
      <c r="J70" s="54" t="s">
        <v>51</v>
      </c>
      <c r="K70" s="55"/>
      <c r="L70" s="55"/>
      <c r="M70" s="55"/>
      <c r="N70" s="56" t="s">
        <v>52</v>
      </c>
      <c r="O70" s="55"/>
      <c r="P70" s="57"/>
      <c r="Q70" s="186"/>
      <c r="R70" s="36"/>
    </row>
    <row r="71" spans="2:18" s="1" customFormat="1" ht="14.4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" customHeight="1">
      <c r="B76" s="34"/>
      <c r="C76" s="237" t="s">
        <v>144</v>
      </c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36"/>
    </row>
    <row r="77" spans="2:18" s="1" customFormat="1" ht="6.9" customHeight="1">
      <c r="B77" s="34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36"/>
    </row>
    <row r="78" spans="2:18" s="1" customFormat="1" ht="30" customHeight="1">
      <c r="B78" s="34"/>
      <c r="C78" s="185" t="s">
        <v>18</v>
      </c>
      <c r="D78" s="186"/>
      <c r="E78" s="186"/>
      <c r="F78" s="286" t="str">
        <f>F6</f>
        <v>Novostavba materskej školy na parcele č.370-12, Púchov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186"/>
      <c r="R78" s="36"/>
    </row>
    <row r="79" spans="2:18" ht="30" customHeight="1">
      <c r="B79" s="22"/>
      <c r="C79" s="185" t="s">
        <v>139</v>
      </c>
      <c r="D79" s="179"/>
      <c r="E79" s="179"/>
      <c r="F79" s="286" t="s">
        <v>140</v>
      </c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179"/>
      <c r="R79" s="23"/>
    </row>
    <row r="80" spans="2:18" s="1" customFormat="1" ht="36.9" customHeight="1">
      <c r="B80" s="34"/>
      <c r="C80" s="68" t="s">
        <v>141</v>
      </c>
      <c r="D80" s="186"/>
      <c r="E80" s="186"/>
      <c r="F80" s="257" t="str">
        <f>F8</f>
        <v>1 - Stavebná časť</v>
      </c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186"/>
      <c r="R80" s="36"/>
    </row>
    <row r="81" spans="2:47" s="1" customFormat="1" ht="6.9" customHeight="1">
      <c r="B81" s="34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36"/>
    </row>
    <row r="82" spans="2:47" s="1" customFormat="1" ht="18" customHeight="1">
      <c r="B82" s="34"/>
      <c r="C82" s="185" t="s">
        <v>22</v>
      </c>
      <c r="D82" s="186"/>
      <c r="E82" s="186"/>
      <c r="F82" s="178" t="str">
        <f>F10</f>
        <v xml:space="preserve"> </v>
      </c>
      <c r="G82" s="186"/>
      <c r="H82" s="186"/>
      <c r="I82" s="186"/>
      <c r="J82" s="186"/>
      <c r="K82" s="185" t="s">
        <v>24</v>
      </c>
      <c r="L82" s="186"/>
      <c r="M82" s="290">
        <f>IF(O10="","",O10)</f>
        <v>43097</v>
      </c>
      <c r="N82" s="290"/>
      <c r="O82" s="290"/>
      <c r="P82" s="290"/>
      <c r="Q82" s="186"/>
      <c r="R82" s="36"/>
    </row>
    <row r="83" spans="2:47" s="1" customFormat="1" ht="6.9" customHeight="1">
      <c r="B83" s="34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36"/>
    </row>
    <row r="84" spans="2:47" s="1" customFormat="1" ht="13.2">
      <c r="B84" s="34"/>
      <c r="C84" s="185" t="s">
        <v>25</v>
      </c>
      <c r="D84" s="186"/>
      <c r="E84" s="186"/>
      <c r="F84" s="178" t="str">
        <f>E13</f>
        <v>RKC Žilinská diecéza</v>
      </c>
      <c r="G84" s="186"/>
      <c r="H84" s="186"/>
      <c r="I84" s="186"/>
      <c r="J84" s="186"/>
      <c r="K84" s="185" t="s">
        <v>31</v>
      </c>
      <c r="L84" s="186"/>
      <c r="M84" s="241" t="str">
        <f>E19</f>
        <v>Ing. arch. Ľubomír Zaymus</v>
      </c>
      <c r="N84" s="241"/>
      <c r="O84" s="241"/>
      <c r="P84" s="241"/>
      <c r="Q84" s="241"/>
      <c r="R84" s="36"/>
    </row>
    <row r="85" spans="2:47" s="1" customFormat="1" ht="14.4" customHeight="1">
      <c r="B85" s="34"/>
      <c r="C85" s="185" t="s">
        <v>29</v>
      </c>
      <c r="D85" s="186"/>
      <c r="E85" s="186"/>
      <c r="F85" s="178" t="str">
        <f>IF(E16="","",E16)</f>
        <v>M - SILNICE SK s.r.o.</v>
      </c>
      <c r="G85" s="186"/>
      <c r="H85" s="186"/>
      <c r="I85" s="186"/>
      <c r="J85" s="186"/>
      <c r="K85" s="185" t="s">
        <v>34</v>
      </c>
      <c r="L85" s="186"/>
      <c r="M85" s="241" t="str">
        <f>E22</f>
        <v xml:space="preserve"> </v>
      </c>
      <c r="N85" s="241"/>
      <c r="O85" s="241"/>
      <c r="P85" s="241"/>
      <c r="Q85" s="241"/>
      <c r="R85" s="36"/>
    </row>
    <row r="86" spans="2:47" s="1" customFormat="1" ht="10.35" customHeight="1">
      <c r="B86" s="34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36"/>
    </row>
    <row r="87" spans="2:47" s="1" customFormat="1" ht="29.25" customHeight="1">
      <c r="B87" s="34"/>
      <c r="C87" s="297" t="s">
        <v>145</v>
      </c>
      <c r="D87" s="298"/>
      <c r="E87" s="298"/>
      <c r="F87" s="298"/>
      <c r="G87" s="298"/>
      <c r="H87" s="187"/>
      <c r="I87" s="187"/>
      <c r="J87" s="187"/>
      <c r="K87" s="187"/>
      <c r="L87" s="187"/>
      <c r="M87" s="187"/>
      <c r="N87" s="297" t="s">
        <v>146</v>
      </c>
      <c r="O87" s="298"/>
      <c r="P87" s="298"/>
      <c r="Q87" s="298"/>
      <c r="R87" s="36"/>
    </row>
    <row r="88" spans="2:47" s="1" customFormat="1" ht="10.35" customHeight="1">
      <c r="B88" s="34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36"/>
    </row>
    <row r="89" spans="2:47" s="1" customFormat="1" ht="29.25" customHeight="1">
      <c r="B89" s="34"/>
      <c r="C89" s="128" t="s">
        <v>147</v>
      </c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285">
        <f>N139</f>
        <v>281751.24</v>
      </c>
      <c r="O89" s="299"/>
      <c r="P89" s="299"/>
      <c r="Q89" s="299"/>
      <c r="R89" s="36"/>
      <c r="AU89" s="18" t="s">
        <v>148</v>
      </c>
    </row>
    <row r="90" spans="2:47" s="7" customFormat="1" ht="24.9" customHeight="1">
      <c r="B90" s="129"/>
      <c r="C90" s="188"/>
      <c r="D90" s="131" t="s">
        <v>1501</v>
      </c>
      <c r="E90" s="188"/>
      <c r="F90" s="188"/>
      <c r="G90" s="188"/>
      <c r="H90" s="188"/>
      <c r="I90" s="188"/>
      <c r="J90" s="188"/>
      <c r="K90" s="188"/>
      <c r="L90" s="188"/>
      <c r="M90" s="188"/>
      <c r="N90" s="300">
        <f>N140</f>
        <v>144865.89000000001</v>
      </c>
      <c r="O90" s="301"/>
      <c r="P90" s="301"/>
      <c r="Q90" s="301"/>
      <c r="R90" s="132"/>
    </row>
    <row r="91" spans="2:47" s="8" customFormat="1" ht="20.100000000000001" customHeight="1">
      <c r="B91" s="133"/>
      <c r="C91" s="182"/>
      <c r="D91" s="183" t="s">
        <v>1502</v>
      </c>
      <c r="E91" s="182"/>
      <c r="F91" s="182"/>
      <c r="G91" s="182"/>
      <c r="H91" s="182"/>
      <c r="I91" s="182"/>
      <c r="J91" s="182"/>
      <c r="K91" s="182"/>
      <c r="L91" s="182"/>
      <c r="M91" s="182"/>
      <c r="N91" s="272">
        <f>N141</f>
        <v>1687.57</v>
      </c>
      <c r="O91" s="273"/>
      <c r="P91" s="273"/>
      <c r="Q91" s="273"/>
      <c r="R91" s="134"/>
    </row>
    <row r="92" spans="2:47" s="8" customFormat="1" ht="20.100000000000001" customHeight="1">
      <c r="B92" s="133"/>
      <c r="C92" s="182"/>
      <c r="D92" s="183" t="s">
        <v>1503</v>
      </c>
      <c r="E92" s="182"/>
      <c r="F92" s="182"/>
      <c r="G92" s="182"/>
      <c r="H92" s="182"/>
      <c r="I92" s="182"/>
      <c r="J92" s="182"/>
      <c r="K92" s="182"/>
      <c r="L92" s="182"/>
      <c r="M92" s="182"/>
      <c r="N92" s="272">
        <f>N145</f>
        <v>27149.16</v>
      </c>
      <c r="O92" s="273"/>
      <c r="P92" s="273"/>
      <c r="Q92" s="273"/>
      <c r="R92" s="134"/>
    </row>
    <row r="93" spans="2:47" s="8" customFormat="1" ht="20.100000000000001" customHeight="1">
      <c r="B93" s="133"/>
      <c r="C93" s="182"/>
      <c r="D93" s="183" t="s">
        <v>1504</v>
      </c>
      <c r="E93" s="182"/>
      <c r="F93" s="182"/>
      <c r="G93" s="182"/>
      <c r="H93" s="182"/>
      <c r="I93" s="182"/>
      <c r="J93" s="182"/>
      <c r="K93" s="182"/>
      <c r="L93" s="182"/>
      <c r="M93" s="182"/>
      <c r="N93" s="272">
        <f>N155</f>
        <v>27805.879999999997</v>
      </c>
      <c r="O93" s="273"/>
      <c r="P93" s="273"/>
      <c r="Q93" s="273"/>
      <c r="R93" s="134"/>
    </row>
    <row r="94" spans="2:47" s="8" customFormat="1" ht="20.100000000000001" customHeight="1">
      <c r="B94" s="133"/>
      <c r="C94" s="182"/>
      <c r="D94" s="183" t="s">
        <v>1505</v>
      </c>
      <c r="E94" s="182"/>
      <c r="F94" s="182"/>
      <c r="G94" s="182"/>
      <c r="H94" s="182"/>
      <c r="I94" s="182"/>
      <c r="J94" s="182"/>
      <c r="K94" s="182"/>
      <c r="L94" s="182"/>
      <c r="M94" s="182"/>
      <c r="N94" s="272">
        <f>N167</f>
        <v>38754.65</v>
      </c>
      <c r="O94" s="273"/>
      <c r="P94" s="273"/>
      <c r="Q94" s="273"/>
      <c r="R94" s="134"/>
    </row>
    <row r="95" spans="2:47" s="8" customFormat="1" ht="20.100000000000001" customHeight="1">
      <c r="B95" s="133"/>
      <c r="C95" s="182"/>
      <c r="D95" s="183" t="s">
        <v>1506</v>
      </c>
      <c r="E95" s="182"/>
      <c r="F95" s="182"/>
      <c r="G95" s="182"/>
      <c r="H95" s="182"/>
      <c r="I95" s="182"/>
      <c r="J95" s="182"/>
      <c r="K95" s="182"/>
      <c r="L95" s="182"/>
      <c r="M95" s="182"/>
      <c r="N95" s="272">
        <f>N190</f>
        <v>44465.14</v>
      </c>
      <c r="O95" s="273"/>
      <c r="P95" s="273"/>
      <c r="Q95" s="273"/>
      <c r="R95" s="134"/>
    </row>
    <row r="96" spans="2:47" s="8" customFormat="1" ht="20.100000000000001" customHeight="1">
      <c r="B96" s="133"/>
      <c r="C96" s="182"/>
      <c r="D96" s="183" t="s">
        <v>1507</v>
      </c>
      <c r="E96" s="182"/>
      <c r="F96" s="182"/>
      <c r="G96" s="182"/>
      <c r="H96" s="182"/>
      <c r="I96" s="182"/>
      <c r="J96" s="182"/>
      <c r="K96" s="182"/>
      <c r="L96" s="182"/>
      <c r="M96" s="182"/>
      <c r="N96" s="272">
        <f>N199</f>
        <v>4895.13</v>
      </c>
      <c r="O96" s="273"/>
      <c r="P96" s="273"/>
      <c r="Q96" s="273"/>
      <c r="R96" s="134"/>
    </row>
    <row r="97" spans="2:18" s="8" customFormat="1" ht="20.100000000000001" customHeight="1">
      <c r="B97" s="133"/>
      <c r="C97" s="182"/>
      <c r="D97" s="183" t="s">
        <v>1508</v>
      </c>
      <c r="E97" s="182"/>
      <c r="F97" s="182"/>
      <c r="G97" s="182"/>
      <c r="H97" s="182"/>
      <c r="I97" s="182"/>
      <c r="J97" s="182"/>
      <c r="K97" s="182"/>
      <c r="L97" s="182"/>
      <c r="M97" s="182"/>
      <c r="N97" s="272">
        <f>N205</f>
        <v>108.36</v>
      </c>
      <c r="O97" s="273"/>
      <c r="P97" s="273"/>
      <c r="Q97" s="273"/>
      <c r="R97" s="134"/>
    </row>
    <row r="98" spans="2:18" s="7" customFormat="1" ht="24.9" customHeight="1">
      <c r="B98" s="129"/>
      <c r="C98" s="188"/>
      <c r="D98" s="131" t="s">
        <v>1509</v>
      </c>
      <c r="E98" s="188"/>
      <c r="F98" s="188"/>
      <c r="G98" s="188"/>
      <c r="H98" s="188"/>
      <c r="I98" s="188"/>
      <c r="J98" s="188"/>
      <c r="K98" s="188"/>
      <c r="L98" s="188"/>
      <c r="M98" s="188"/>
      <c r="N98" s="300">
        <f>N207</f>
        <v>127385.35</v>
      </c>
      <c r="O98" s="301"/>
      <c r="P98" s="301"/>
      <c r="Q98" s="301"/>
      <c r="R98" s="132"/>
    </row>
    <row r="99" spans="2:18" s="8" customFormat="1" ht="20.100000000000001" customHeight="1">
      <c r="B99" s="133"/>
      <c r="C99" s="182"/>
      <c r="D99" s="183" t="s">
        <v>1510</v>
      </c>
      <c r="E99" s="182"/>
      <c r="F99" s="182"/>
      <c r="G99" s="182"/>
      <c r="H99" s="182"/>
      <c r="I99" s="182"/>
      <c r="J99" s="182"/>
      <c r="K99" s="182"/>
      <c r="L99" s="182"/>
      <c r="M99" s="182"/>
      <c r="N99" s="272">
        <f>N208</f>
        <v>4416.08</v>
      </c>
      <c r="O99" s="273"/>
      <c r="P99" s="273"/>
      <c r="Q99" s="273"/>
      <c r="R99" s="134"/>
    </row>
    <row r="100" spans="2:18" s="8" customFormat="1" ht="20.100000000000001" customHeight="1">
      <c r="B100" s="133"/>
      <c r="C100" s="182"/>
      <c r="D100" s="183" t="s">
        <v>1511</v>
      </c>
      <c r="E100" s="182"/>
      <c r="F100" s="182"/>
      <c r="G100" s="182"/>
      <c r="H100" s="182"/>
      <c r="I100" s="182"/>
      <c r="J100" s="182"/>
      <c r="K100" s="182"/>
      <c r="L100" s="182"/>
      <c r="M100" s="182"/>
      <c r="N100" s="272">
        <f>N216</f>
        <v>6819.89</v>
      </c>
      <c r="O100" s="273"/>
      <c r="P100" s="273"/>
      <c r="Q100" s="273"/>
      <c r="R100" s="134"/>
    </row>
    <row r="101" spans="2:18" s="8" customFormat="1" ht="20.100000000000001" customHeight="1">
      <c r="B101" s="133"/>
      <c r="C101" s="182"/>
      <c r="D101" s="183" t="s">
        <v>1512</v>
      </c>
      <c r="E101" s="182"/>
      <c r="F101" s="182"/>
      <c r="G101" s="182"/>
      <c r="H101" s="182"/>
      <c r="I101" s="182"/>
      <c r="J101" s="182"/>
      <c r="K101" s="182"/>
      <c r="L101" s="182"/>
      <c r="M101" s="182"/>
      <c r="N101" s="272">
        <f>N222</f>
        <v>19925.020000000004</v>
      </c>
      <c r="O101" s="273"/>
      <c r="P101" s="273"/>
      <c r="Q101" s="273"/>
      <c r="R101" s="134"/>
    </row>
    <row r="102" spans="2:18" s="8" customFormat="1" ht="20.100000000000001" customHeight="1">
      <c r="B102" s="133"/>
      <c r="C102" s="182"/>
      <c r="D102" s="183" t="s">
        <v>1513</v>
      </c>
      <c r="E102" s="182"/>
      <c r="F102" s="182"/>
      <c r="G102" s="182"/>
      <c r="H102" s="182"/>
      <c r="I102" s="182"/>
      <c r="J102" s="182"/>
      <c r="K102" s="182"/>
      <c r="L102" s="182"/>
      <c r="M102" s="182"/>
      <c r="N102" s="272">
        <f>N232</f>
        <v>366.87</v>
      </c>
      <c r="O102" s="273"/>
      <c r="P102" s="273"/>
      <c r="Q102" s="273"/>
      <c r="R102" s="134"/>
    </row>
    <row r="103" spans="2:18" s="8" customFormat="1" ht="20.100000000000001" customHeight="1">
      <c r="B103" s="133"/>
      <c r="C103" s="182"/>
      <c r="D103" s="183" t="s">
        <v>1514</v>
      </c>
      <c r="E103" s="182"/>
      <c r="F103" s="182"/>
      <c r="G103" s="182"/>
      <c r="H103" s="182"/>
      <c r="I103" s="182"/>
      <c r="J103" s="182"/>
      <c r="K103" s="182"/>
      <c r="L103" s="182"/>
      <c r="M103" s="182"/>
      <c r="N103" s="272">
        <f>N235</f>
        <v>1705.99</v>
      </c>
      <c r="O103" s="273"/>
      <c r="P103" s="273"/>
      <c r="Q103" s="273"/>
      <c r="R103" s="134"/>
    </row>
    <row r="104" spans="2:18" s="8" customFormat="1" ht="20.100000000000001" customHeight="1">
      <c r="B104" s="133"/>
      <c r="C104" s="182"/>
      <c r="D104" s="183" t="s">
        <v>1515</v>
      </c>
      <c r="E104" s="182"/>
      <c r="F104" s="182"/>
      <c r="G104" s="182"/>
      <c r="H104" s="182"/>
      <c r="I104" s="182"/>
      <c r="J104" s="182"/>
      <c r="K104" s="182"/>
      <c r="L104" s="182"/>
      <c r="M104" s="182"/>
      <c r="N104" s="272">
        <f>N240</f>
        <v>10880.5</v>
      </c>
      <c r="O104" s="273"/>
      <c r="P104" s="273"/>
      <c r="Q104" s="273"/>
      <c r="R104" s="134"/>
    </row>
    <row r="105" spans="2:18" s="8" customFormat="1" ht="20.100000000000001" customHeight="1">
      <c r="B105" s="133"/>
      <c r="C105" s="182"/>
      <c r="D105" s="183" t="s">
        <v>1516</v>
      </c>
      <c r="E105" s="182"/>
      <c r="F105" s="182"/>
      <c r="G105" s="182"/>
      <c r="H105" s="182"/>
      <c r="I105" s="182"/>
      <c r="J105" s="182"/>
      <c r="K105" s="182"/>
      <c r="L105" s="182"/>
      <c r="M105" s="182"/>
      <c r="N105" s="272">
        <f>N252</f>
        <v>67345.7</v>
      </c>
      <c r="O105" s="273"/>
      <c r="P105" s="273"/>
      <c r="Q105" s="273"/>
      <c r="R105" s="134"/>
    </row>
    <row r="106" spans="2:18" s="8" customFormat="1" ht="20.100000000000001" customHeight="1">
      <c r="B106" s="133"/>
      <c r="C106" s="182"/>
      <c r="D106" s="183" t="s">
        <v>1517</v>
      </c>
      <c r="E106" s="182"/>
      <c r="F106" s="182"/>
      <c r="G106" s="182"/>
      <c r="H106" s="182"/>
      <c r="I106" s="182"/>
      <c r="J106" s="182"/>
      <c r="K106" s="182"/>
      <c r="L106" s="182"/>
      <c r="M106" s="182"/>
      <c r="N106" s="272">
        <f>N291</f>
        <v>1320.4199999999998</v>
      </c>
      <c r="O106" s="273"/>
      <c r="P106" s="273"/>
      <c r="Q106" s="273"/>
      <c r="R106" s="134"/>
    </row>
    <row r="107" spans="2:18" s="8" customFormat="1" ht="20.100000000000001" customHeight="1">
      <c r="B107" s="133"/>
      <c r="C107" s="182"/>
      <c r="D107" s="183" t="s">
        <v>1518</v>
      </c>
      <c r="E107" s="182"/>
      <c r="F107" s="182"/>
      <c r="G107" s="182"/>
      <c r="H107" s="182"/>
      <c r="I107" s="182"/>
      <c r="J107" s="182"/>
      <c r="K107" s="182"/>
      <c r="L107" s="182"/>
      <c r="M107" s="182"/>
      <c r="N107" s="272">
        <f>N297</f>
        <v>7805.83</v>
      </c>
      <c r="O107" s="273"/>
      <c r="P107" s="273"/>
      <c r="Q107" s="273"/>
      <c r="R107" s="134"/>
    </row>
    <row r="108" spans="2:18" s="8" customFormat="1" ht="20.100000000000001" customHeight="1">
      <c r="B108" s="133"/>
      <c r="C108" s="182"/>
      <c r="D108" s="183" t="s">
        <v>1519</v>
      </c>
      <c r="E108" s="182"/>
      <c r="F108" s="182"/>
      <c r="G108" s="182"/>
      <c r="H108" s="182"/>
      <c r="I108" s="182"/>
      <c r="J108" s="182"/>
      <c r="K108" s="182"/>
      <c r="L108" s="182"/>
      <c r="M108" s="182"/>
      <c r="N108" s="272">
        <f>N304</f>
        <v>3582.0899999999997</v>
      </c>
      <c r="O108" s="273"/>
      <c r="P108" s="273"/>
      <c r="Q108" s="273"/>
      <c r="R108" s="134"/>
    </row>
    <row r="109" spans="2:18" s="8" customFormat="1" ht="20.100000000000001" customHeight="1">
      <c r="B109" s="133"/>
      <c r="C109" s="182"/>
      <c r="D109" s="183" t="s">
        <v>1520</v>
      </c>
      <c r="E109" s="182"/>
      <c r="F109" s="182"/>
      <c r="G109" s="182"/>
      <c r="H109" s="182"/>
      <c r="I109" s="182"/>
      <c r="J109" s="182"/>
      <c r="K109" s="182"/>
      <c r="L109" s="182"/>
      <c r="M109" s="182"/>
      <c r="N109" s="272">
        <f>N308</f>
        <v>3216.96</v>
      </c>
      <c r="O109" s="273"/>
      <c r="P109" s="273"/>
      <c r="Q109" s="273"/>
      <c r="R109" s="134"/>
    </row>
    <row r="110" spans="2:18" s="7" customFormat="1" ht="24.9" customHeight="1">
      <c r="B110" s="129"/>
      <c r="C110" s="188"/>
      <c r="D110" s="131" t="s">
        <v>1521</v>
      </c>
      <c r="E110" s="188"/>
      <c r="F110" s="188"/>
      <c r="G110" s="188"/>
      <c r="H110" s="188"/>
      <c r="I110" s="188"/>
      <c r="J110" s="188"/>
      <c r="K110" s="188"/>
      <c r="L110" s="188"/>
      <c r="M110" s="188"/>
      <c r="N110" s="300">
        <f>N310</f>
        <v>9500</v>
      </c>
      <c r="O110" s="301"/>
      <c r="P110" s="301"/>
      <c r="Q110" s="301"/>
      <c r="R110" s="132"/>
    </row>
    <row r="111" spans="2:18" s="8" customFormat="1" ht="20.100000000000001" customHeight="1">
      <c r="B111" s="133"/>
      <c r="C111" s="182"/>
      <c r="D111" s="183" t="s">
        <v>1522</v>
      </c>
      <c r="E111" s="182"/>
      <c r="F111" s="182"/>
      <c r="G111" s="182"/>
      <c r="H111" s="182"/>
      <c r="I111" s="182"/>
      <c r="J111" s="182"/>
      <c r="K111" s="182"/>
      <c r="L111" s="182"/>
      <c r="M111" s="182"/>
      <c r="N111" s="272">
        <f>N311</f>
        <v>9500</v>
      </c>
      <c r="O111" s="273"/>
      <c r="P111" s="273"/>
      <c r="Q111" s="273"/>
      <c r="R111" s="134"/>
    </row>
    <row r="112" spans="2:18" s="1" customFormat="1" ht="21.75" customHeight="1">
      <c r="B112" s="34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6"/>
      <c r="Q112" s="186"/>
      <c r="R112" s="36"/>
    </row>
    <row r="113" spans="2:65" s="1" customFormat="1" ht="29.25" customHeight="1">
      <c r="B113" s="34"/>
      <c r="C113" s="128" t="s">
        <v>158</v>
      </c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299">
        <f>ROUND(N114+N115+N116+N117+N118+N119,2)</f>
        <v>0</v>
      </c>
      <c r="O113" s="302"/>
      <c r="P113" s="302"/>
      <c r="Q113" s="302"/>
      <c r="R113" s="36"/>
      <c r="T113" s="135"/>
      <c r="U113" s="136" t="s">
        <v>39</v>
      </c>
    </row>
    <row r="114" spans="2:65" s="1" customFormat="1" ht="18" customHeight="1">
      <c r="B114" s="137"/>
      <c r="C114" s="138"/>
      <c r="D114" s="281" t="s">
        <v>159</v>
      </c>
      <c r="E114" s="303"/>
      <c r="F114" s="303"/>
      <c r="G114" s="303"/>
      <c r="H114" s="303"/>
      <c r="I114" s="138"/>
      <c r="J114" s="138"/>
      <c r="K114" s="138"/>
      <c r="L114" s="138"/>
      <c r="M114" s="138"/>
      <c r="N114" s="283">
        <f>ROUND(N89*T114,2)</f>
        <v>0</v>
      </c>
      <c r="O114" s="304"/>
      <c r="P114" s="304"/>
      <c r="Q114" s="304"/>
      <c r="R114" s="140"/>
      <c r="S114" s="138"/>
      <c r="T114" s="141"/>
      <c r="U114" s="142" t="s">
        <v>42</v>
      </c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  <c r="AN114" s="143"/>
      <c r="AO114" s="143"/>
      <c r="AP114" s="143"/>
      <c r="AQ114" s="143"/>
      <c r="AR114" s="143"/>
      <c r="AS114" s="143"/>
      <c r="AT114" s="143"/>
      <c r="AU114" s="143"/>
      <c r="AV114" s="143"/>
      <c r="AW114" s="143"/>
      <c r="AX114" s="143"/>
      <c r="AY114" s="144" t="s">
        <v>160</v>
      </c>
      <c r="AZ114" s="143"/>
      <c r="BA114" s="143"/>
      <c r="BB114" s="143"/>
      <c r="BC114" s="143"/>
      <c r="BD114" s="143"/>
      <c r="BE114" s="145">
        <f t="shared" ref="BE114:BE119" si="0">IF(U114="základná",N114,0)</f>
        <v>0</v>
      </c>
      <c r="BF114" s="145">
        <f t="shared" ref="BF114:BF119" si="1">IF(U114="znížená",N114,0)</f>
        <v>0</v>
      </c>
      <c r="BG114" s="145">
        <f t="shared" ref="BG114:BG119" si="2">IF(U114="zákl. prenesená",N114,0)</f>
        <v>0</v>
      </c>
      <c r="BH114" s="145">
        <f t="shared" ref="BH114:BH119" si="3">IF(U114="zníž. prenesená",N114,0)</f>
        <v>0</v>
      </c>
      <c r="BI114" s="145">
        <f t="shared" ref="BI114:BI119" si="4">IF(U114="nulová",N114,0)</f>
        <v>0</v>
      </c>
      <c r="BJ114" s="144" t="s">
        <v>86</v>
      </c>
      <c r="BK114" s="143"/>
      <c r="BL114" s="143"/>
      <c r="BM114" s="143"/>
    </row>
    <row r="115" spans="2:65" s="1" customFormat="1" ht="18" customHeight="1">
      <c r="B115" s="137"/>
      <c r="C115" s="138"/>
      <c r="D115" s="281" t="s">
        <v>161</v>
      </c>
      <c r="E115" s="303"/>
      <c r="F115" s="303"/>
      <c r="G115" s="303"/>
      <c r="H115" s="303"/>
      <c r="I115" s="138"/>
      <c r="J115" s="138"/>
      <c r="K115" s="138"/>
      <c r="L115" s="138"/>
      <c r="M115" s="138"/>
      <c r="N115" s="283">
        <f>ROUND(N89*T115,2)</f>
        <v>0</v>
      </c>
      <c r="O115" s="304"/>
      <c r="P115" s="304"/>
      <c r="Q115" s="304"/>
      <c r="R115" s="140"/>
      <c r="S115" s="138"/>
      <c r="T115" s="141"/>
      <c r="U115" s="142" t="s">
        <v>42</v>
      </c>
      <c r="V115" s="143"/>
      <c r="W115" s="143"/>
      <c r="X115" s="143"/>
      <c r="Y115" s="143"/>
      <c r="Z115" s="143"/>
      <c r="AA115" s="143"/>
      <c r="AB115" s="143"/>
      <c r="AC115" s="143"/>
      <c r="AD115" s="143"/>
      <c r="AE115" s="143"/>
      <c r="AF115" s="143"/>
      <c r="AG115" s="143"/>
      <c r="AH115" s="143"/>
      <c r="AI115" s="143"/>
      <c r="AJ115" s="143"/>
      <c r="AK115" s="143"/>
      <c r="AL115" s="143"/>
      <c r="AM115" s="143"/>
      <c r="AN115" s="143"/>
      <c r="AO115" s="143"/>
      <c r="AP115" s="143"/>
      <c r="AQ115" s="143"/>
      <c r="AR115" s="143"/>
      <c r="AS115" s="143"/>
      <c r="AT115" s="143"/>
      <c r="AU115" s="143"/>
      <c r="AV115" s="143"/>
      <c r="AW115" s="143"/>
      <c r="AX115" s="143"/>
      <c r="AY115" s="144" t="s">
        <v>160</v>
      </c>
      <c r="AZ115" s="143"/>
      <c r="BA115" s="143"/>
      <c r="BB115" s="143"/>
      <c r="BC115" s="143"/>
      <c r="BD115" s="143"/>
      <c r="BE115" s="145">
        <f t="shared" si="0"/>
        <v>0</v>
      </c>
      <c r="BF115" s="145">
        <f t="shared" si="1"/>
        <v>0</v>
      </c>
      <c r="BG115" s="145">
        <f t="shared" si="2"/>
        <v>0</v>
      </c>
      <c r="BH115" s="145">
        <f t="shared" si="3"/>
        <v>0</v>
      </c>
      <c r="BI115" s="145">
        <f t="shared" si="4"/>
        <v>0</v>
      </c>
      <c r="BJ115" s="144" t="s">
        <v>86</v>
      </c>
      <c r="BK115" s="143"/>
      <c r="BL115" s="143"/>
      <c r="BM115" s="143"/>
    </row>
    <row r="116" spans="2:65" s="1" customFormat="1" ht="18" customHeight="1">
      <c r="B116" s="137"/>
      <c r="C116" s="138"/>
      <c r="D116" s="281" t="s">
        <v>162</v>
      </c>
      <c r="E116" s="303"/>
      <c r="F116" s="303"/>
      <c r="G116" s="303"/>
      <c r="H116" s="303"/>
      <c r="I116" s="138"/>
      <c r="J116" s="138"/>
      <c r="K116" s="138"/>
      <c r="L116" s="138"/>
      <c r="M116" s="138"/>
      <c r="N116" s="283">
        <f>ROUND(N89*T116,2)</f>
        <v>0</v>
      </c>
      <c r="O116" s="304"/>
      <c r="P116" s="304"/>
      <c r="Q116" s="304"/>
      <c r="R116" s="140"/>
      <c r="S116" s="138"/>
      <c r="T116" s="141"/>
      <c r="U116" s="142" t="s">
        <v>42</v>
      </c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  <c r="AJ116" s="143"/>
      <c r="AK116" s="143"/>
      <c r="AL116" s="143"/>
      <c r="AM116" s="143"/>
      <c r="AN116" s="143"/>
      <c r="AO116" s="143"/>
      <c r="AP116" s="143"/>
      <c r="AQ116" s="143"/>
      <c r="AR116" s="143"/>
      <c r="AS116" s="143"/>
      <c r="AT116" s="143"/>
      <c r="AU116" s="143"/>
      <c r="AV116" s="143"/>
      <c r="AW116" s="143"/>
      <c r="AX116" s="143"/>
      <c r="AY116" s="144" t="s">
        <v>160</v>
      </c>
      <c r="AZ116" s="143"/>
      <c r="BA116" s="143"/>
      <c r="BB116" s="143"/>
      <c r="BC116" s="143"/>
      <c r="BD116" s="143"/>
      <c r="BE116" s="145">
        <f t="shared" si="0"/>
        <v>0</v>
      </c>
      <c r="BF116" s="145">
        <f t="shared" si="1"/>
        <v>0</v>
      </c>
      <c r="BG116" s="145">
        <f t="shared" si="2"/>
        <v>0</v>
      </c>
      <c r="BH116" s="145">
        <f t="shared" si="3"/>
        <v>0</v>
      </c>
      <c r="BI116" s="145">
        <f t="shared" si="4"/>
        <v>0</v>
      </c>
      <c r="BJ116" s="144" t="s">
        <v>86</v>
      </c>
      <c r="BK116" s="143"/>
      <c r="BL116" s="143"/>
      <c r="BM116" s="143"/>
    </row>
    <row r="117" spans="2:65" s="1" customFormat="1" ht="18" customHeight="1">
      <c r="B117" s="137"/>
      <c r="C117" s="138"/>
      <c r="D117" s="281" t="s">
        <v>163</v>
      </c>
      <c r="E117" s="303"/>
      <c r="F117" s="303"/>
      <c r="G117" s="303"/>
      <c r="H117" s="303"/>
      <c r="I117" s="138"/>
      <c r="J117" s="138"/>
      <c r="K117" s="138"/>
      <c r="L117" s="138"/>
      <c r="M117" s="138"/>
      <c r="N117" s="283">
        <f>ROUND(N89*T117,2)</f>
        <v>0</v>
      </c>
      <c r="O117" s="304"/>
      <c r="P117" s="304"/>
      <c r="Q117" s="304"/>
      <c r="R117" s="140"/>
      <c r="S117" s="138"/>
      <c r="T117" s="141"/>
      <c r="U117" s="142" t="s">
        <v>42</v>
      </c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3"/>
      <c r="AF117" s="143"/>
      <c r="AG117" s="143"/>
      <c r="AH117" s="143"/>
      <c r="AI117" s="143"/>
      <c r="AJ117" s="143"/>
      <c r="AK117" s="143"/>
      <c r="AL117" s="143"/>
      <c r="AM117" s="143"/>
      <c r="AN117" s="143"/>
      <c r="AO117" s="143"/>
      <c r="AP117" s="143"/>
      <c r="AQ117" s="143"/>
      <c r="AR117" s="143"/>
      <c r="AS117" s="143"/>
      <c r="AT117" s="143"/>
      <c r="AU117" s="143"/>
      <c r="AV117" s="143"/>
      <c r="AW117" s="143"/>
      <c r="AX117" s="143"/>
      <c r="AY117" s="144" t="s">
        <v>160</v>
      </c>
      <c r="AZ117" s="143"/>
      <c r="BA117" s="143"/>
      <c r="BB117" s="143"/>
      <c r="BC117" s="143"/>
      <c r="BD117" s="143"/>
      <c r="BE117" s="145">
        <f t="shared" si="0"/>
        <v>0</v>
      </c>
      <c r="BF117" s="145">
        <f t="shared" si="1"/>
        <v>0</v>
      </c>
      <c r="BG117" s="145">
        <f t="shared" si="2"/>
        <v>0</v>
      </c>
      <c r="BH117" s="145">
        <f t="shared" si="3"/>
        <v>0</v>
      </c>
      <c r="BI117" s="145">
        <f t="shared" si="4"/>
        <v>0</v>
      </c>
      <c r="BJ117" s="144" t="s">
        <v>86</v>
      </c>
      <c r="BK117" s="143"/>
      <c r="BL117" s="143"/>
      <c r="BM117" s="143"/>
    </row>
    <row r="118" spans="2:65" s="1" customFormat="1" ht="18" customHeight="1">
      <c r="B118" s="137"/>
      <c r="C118" s="138"/>
      <c r="D118" s="281" t="s">
        <v>164</v>
      </c>
      <c r="E118" s="303"/>
      <c r="F118" s="303"/>
      <c r="G118" s="303"/>
      <c r="H118" s="303"/>
      <c r="I118" s="138"/>
      <c r="J118" s="138"/>
      <c r="K118" s="138"/>
      <c r="L118" s="138"/>
      <c r="M118" s="138"/>
      <c r="N118" s="283">
        <f>ROUND(N89*T118,2)</f>
        <v>0</v>
      </c>
      <c r="O118" s="304"/>
      <c r="P118" s="304"/>
      <c r="Q118" s="304"/>
      <c r="R118" s="140"/>
      <c r="S118" s="138"/>
      <c r="T118" s="141"/>
      <c r="U118" s="142" t="s">
        <v>42</v>
      </c>
      <c r="V118" s="143"/>
      <c r="W118" s="143"/>
      <c r="X118" s="143"/>
      <c r="Y118" s="143"/>
      <c r="Z118" s="143"/>
      <c r="AA118" s="143"/>
      <c r="AB118" s="143"/>
      <c r="AC118" s="143"/>
      <c r="AD118" s="143"/>
      <c r="AE118" s="143"/>
      <c r="AF118" s="143"/>
      <c r="AG118" s="143"/>
      <c r="AH118" s="143"/>
      <c r="AI118" s="143"/>
      <c r="AJ118" s="143"/>
      <c r="AK118" s="143"/>
      <c r="AL118" s="143"/>
      <c r="AM118" s="143"/>
      <c r="AN118" s="143"/>
      <c r="AO118" s="143"/>
      <c r="AP118" s="143"/>
      <c r="AQ118" s="143"/>
      <c r="AR118" s="143"/>
      <c r="AS118" s="143"/>
      <c r="AT118" s="143"/>
      <c r="AU118" s="143"/>
      <c r="AV118" s="143"/>
      <c r="AW118" s="143"/>
      <c r="AX118" s="143"/>
      <c r="AY118" s="144" t="s">
        <v>160</v>
      </c>
      <c r="AZ118" s="143"/>
      <c r="BA118" s="143"/>
      <c r="BB118" s="143"/>
      <c r="BC118" s="143"/>
      <c r="BD118" s="143"/>
      <c r="BE118" s="145">
        <f t="shared" si="0"/>
        <v>0</v>
      </c>
      <c r="BF118" s="145">
        <f t="shared" si="1"/>
        <v>0</v>
      </c>
      <c r="BG118" s="145">
        <f t="shared" si="2"/>
        <v>0</v>
      </c>
      <c r="BH118" s="145">
        <f t="shared" si="3"/>
        <v>0</v>
      </c>
      <c r="BI118" s="145">
        <f t="shared" si="4"/>
        <v>0</v>
      </c>
      <c r="BJ118" s="144" t="s">
        <v>86</v>
      </c>
      <c r="BK118" s="143"/>
      <c r="BL118" s="143"/>
      <c r="BM118" s="143"/>
    </row>
    <row r="119" spans="2:65" s="1" customFormat="1" ht="18" customHeight="1">
      <c r="B119" s="137"/>
      <c r="C119" s="138"/>
      <c r="D119" s="189" t="s">
        <v>165</v>
      </c>
      <c r="E119" s="138"/>
      <c r="F119" s="138"/>
      <c r="G119" s="138"/>
      <c r="H119" s="138"/>
      <c r="I119" s="138"/>
      <c r="J119" s="138"/>
      <c r="K119" s="138"/>
      <c r="L119" s="138"/>
      <c r="M119" s="138"/>
      <c r="N119" s="283">
        <f>ROUND(N89*T119,2)</f>
        <v>0</v>
      </c>
      <c r="O119" s="304"/>
      <c r="P119" s="304"/>
      <c r="Q119" s="304"/>
      <c r="R119" s="140"/>
      <c r="S119" s="138"/>
      <c r="T119" s="146"/>
      <c r="U119" s="147" t="s">
        <v>42</v>
      </c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3"/>
      <c r="AQ119" s="143"/>
      <c r="AR119" s="143"/>
      <c r="AS119" s="143"/>
      <c r="AT119" s="143"/>
      <c r="AU119" s="143"/>
      <c r="AV119" s="143"/>
      <c r="AW119" s="143"/>
      <c r="AX119" s="143"/>
      <c r="AY119" s="144" t="s">
        <v>166</v>
      </c>
      <c r="AZ119" s="143"/>
      <c r="BA119" s="143"/>
      <c r="BB119" s="143"/>
      <c r="BC119" s="143"/>
      <c r="BD119" s="143"/>
      <c r="BE119" s="145">
        <f t="shared" si="0"/>
        <v>0</v>
      </c>
      <c r="BF119" s="145">
        <f t="shared" si="1"/>
        <v>0</v>
      </c>
      <c r="BG119" s="145">
        <f t="shared" si="2"/>
        <v>0</v>
      </c>
      <c r="BH119" s="145">
        <f t="shared" si="3"/>
        <v>0</v>
      </c>
      <c r="BI119" s="145">
        <f t="shared" si="4"/>
        <v>0</v>
      </c>
      <c r="BJ119" s="144" t="s">
        <v>86</v>
      </c>
      <c r="BK119" s="143"/>
      <c r="BL119" s="143"/>
      <c r="BM119" s="143"/>
    </row>
    <row r="120" spans="2:65" s="1" customFormat="1">
      <c r="B120" s="34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186"/>
      <c r="R120" s="36"/>
    </row>
    <row r="121" spans="2:65" s="1" customFormat="1" ht="29.25" customHeight="1">
      <c r="B121" s="34"/>
      <c r="C121" s="119" t="s">
        <v>132</v>
      </c>
      <c r="D121" s="187"/>
      <c r="E121" s="187"/>
      <c r="F121" s="187"/>
      <c r="G121" s="187"/>
      <c r="H121" s="187"/>
      <c r="I121" s="187"/>
      <c r="J121" s="187"/>
      <c r="K121" s="187"/>
      <c r="L121" s="278">
        <f>ROUND(SUM(N89+N113),2)</f>
        <v>281751.24</v>
      </c>
      <c r="M121" s="278"/>
      <c r="N121" s="278"/>
      <c r="O121" s="278"/>
      <c r="P121" s="278"/>
      <c r="Q121" s="278"/>
      <c r="R121" s="36"/>
    </row>
    <row r="122" spans="2:65" s="1" customFormat="1" ht="6.9" customHeight="1">
      <c r="B122" s="58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60"/>
    </row>
    <row r="126" spans="2:65" s="1" customFormat="1" ht="6.9" customHeight="1">
      <c r="B126" s="61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3"/>
    </row>
    <row r="127" spans="2:65" s="1" customFormat="1" ht="36.9" customHeight="1">
      <c r="B127" s="34"/>
      <c r="C127" s="237" t="s">
        <v>167</v>
      </c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  <c r="R127" s="36"/>
    </row>
    <row r="128" spans="2:65" s="1" customFormat="1" ht="6.9" customHeight="1">
      <c r="B128" s="34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36"/>
    </row>
    <row r="129" spans="2:65" s="1" customFormat="1" ht="30" customHeight="1">
      <c r="B129" s="34"/>
      <c r="C129" s="185" t="s">
        <v>18</v>
      </c>
      <c r="D129" s="186"/>
      <c r="E129" s="186"/>
      <c r="F129" s="286" t="str">
        <f>F6</f>
        <v>Novostavba materskej školy na parcele č.370-12, Púchov</v>
      </c>
      <c r="G129" s="287"/>
      <c r="H129" s="287"/>
      <c r="I129" s="287"/>
      <c r="J129" s="287"/>
      <c r="K129" s="287"/>
      <c r="L129" s="287"/>
      <c r="M129" s="287"/>
      <c r="N129" s="287"/>
      <c r="O129" s="287"/>
      <c r="P129" s="287"/>
      <c r="Q129" s="186"/>
      <c r="R129" s="36"/>
    </row>
    <row r="130" spans="2:65" ht="30" customHeight="1">
      <c r="B130" s="22"/>
      <c r="C130" s="185" t="s">
        <v>139</v>
      </c>
      <c r="D130" s="179"/>
      <c r="E130" s="179"/>
      <c r="F130" s="286" t="s">
        <v>140</v>
      </c>
      <c r="G130" s="242"/>
      <c r="H130" s="242"/>
      <c r="I130" s="242"/>
      <c r="J130" s="242"/>
      <c r="K130" s="242"/>
      <c r="L130" s="242"/>
      <c r="M130" s="242"/>
      <c r="N130" s="242"/>
      <c r="O130" s="242"/>
      <c r="P130" s="242"/>
      <c r="Q130" s="179"/>
      <c r="R130" s="23"/>
    </row>
    <row r="131" spans="2:65" s="1" customFormat="1" ht="36.9" customHeight="1">
      <c r="B131" s="34"/>
      <c r="C131" s="68" t="s">
        <v>141</v>
      </c>
      <c r="D131" s="186"/>
      <c r="E131" s="186"/>
      <c r="F131" s="257" t="str">
        <f>F8</f>
        <v>1 - Stavebná časť</v>
      </c>
      <c r="G131" s="288"/>
      <c r="H131" s="288"/>
      <c r="I131" s="288"/>
      <c r="J131" s="288"/>
      <c r="K131" s="288"/>
      <c r="L131" s="288"/>
      <c r="M131" s="288"/>
      <c r="N131" s="288"/>
      <c r="O131" s="288"/>
      <c r="P131" s="288"/>
      <c r="Q131" s="186"/>
      <c r="R131" s="36"/>
    </row>
    <row r="132" spans="2:65" s="1" customFormat="1" ht="6.9" customHeight="1">
      <c r="B132" s="34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36"/>
    </row>
    <row r="133" spans="2:65" s="1" customFormat="1" ht="18" customHeight="1">
      <c r="B133" s="34"/>
      <c r="C133" s="185" t="s">
        <v>22</v>
      </c>
      <c r="D133" s="186"/>
      <c r="E133" s="186"/>
      <c r="F133" s="178" t="str">
        <f>F10</f>
        <v xml:space="preserve"> </v>
      </c>
      <c r="G133" s="186"/>
      <c r="H133" s="186"/>
      <c r="I133" s="186"/>
      <c r="J133" s="186"/>
      <c r="K133" s="185" t="s">
        <v>24</v>
      </c>
      <c r="L133" s="186"/>
      <c r="M133" s="290">
        <f>IF(O10="","",O10)</f>
        <v>43097</v>
      </c>
      <c r="N133" s="290"/>
      <c r="O133" s="290"/>
      <c r="P133" s="290"/>
      <c r="Q133" s="186"/>
      <c r="R133" s="36"/>
    </row>
    <row r="134" spans="2:65" s="1" customFormat="1" ht="6.9" customHeight="1">
      <c r="B134" s="34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36"/>
    </row>
    <row r="135" spans="2:65" s="1" customFormat="1" ht="13.2">
      <c r="B135" s="34"/>
      <c r="C135" s="185" t="s">
        <v>25</v>
      </c>
      <c r="D135" s="186"/>
      <c r="E135" s="186"/>
      <c r="F135" s="178" t="str">
        <f>E13</f>
        <v>RKC Žilinská diecéza</v>
      </c>
      <c r="G135" s="186"/>
      <c r="H135" s="186"/>
      <c r="I135" s="186"/>
      <c r="J135" s="186"/>
      <c r="K135" s="185" t="s">
        <v>31</v>
      </c>
      <c r="L135" s="186"/>
      <c r="M135" s="241" t="str">
        <f>E19</f>
        <v>Ing. arch. Ľubomír Zaymus</v>
      </c>
      <c r="N135" s="241"/>
      <c r="O135" s="241"/>
      <c r="P135" s="241"/>
      <c r="Q135" s="241"/>
      <c r="R135" s="36"/>
    </row>
    <row r="136" spans="2:65" s="1" customFormat="1" ht="14.4" customHeight="1">
      <c r="B136" s="34"/>
      <c r="C136" s="185" t="s">
        <v>29</v>
      </c>
      <c r="D136" s="186"/>
      <c r="E136" s="186"/>
      <c r="F136" s="178" t="str">
        <f>IF(E16="","",E16)</f>
        <v>M - SILNICE SK s.r.o.</v>
      </c>
      <c r="G136" s="186"/>
      <c r="H136" s="186"/>
      <c r="I136" s="186"/>
      <c r="J136" s="186"/>
      <c r="K136" s="185" t="s">
        <v>34</v>
      </c>
      <c r="L136" s="186"/>
      <c r="M136" s="241" t="str">
        <f>E22</f>
        <v xml:space="preserve"> </v>
      </c>
      <c r="N136" s="241"/>
      <c r="O136" s="241"/>
      <c r="P136" s="241"/>
      <c r="Q136" s="241"/>
      <c r="R136" s="36"/>
    </row>
    <row r="137" spans="2:65" s="1" customFormat="1" ht="10.35" customHeight="1">
      <c r="B137" s="34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  <c r="P137" s="186"/>
      <c r="Q137" s="186"/>
      <c r="R137" s="36"/>
    </row>
    <row r="138" spans="2:65" s="9" customFormat="1" ht="29.25" customHeight="1">
      <c r="B138" s="148"/>
      <c r="C138" s="149" t="s">
        <v>168</v>
      </c>
      <c r="D138" s="190" t="s">
        <v>169</v>
      </c>
      <c r="E138" s="190" t="s">
        <v>57</v>
      </c>
      <c r="F138" s="305" t="s">
        <v>170</v>
      </c>
      <c r="G138" s="305"/>
      <c r="H138" s="305"/>
      <c r="I138" s="305"/>
      <c r="J138" s="190" t="s">
        <v>171</v>
      </c>
      <c r="K138" s="190" t="s">
        <v>172</v>
      </c>
      <c r="L138" s="306" t="s">
        <v>173</v>
      </c>
      <c r="M138" s="306"/>
      <c r="N138" s="305" t="s">
        <v>146</v>
      </c>
      <c r="O138" s="305"/>
      <c r="P138" s="305"/>
      <c r="Q138" s="307"/>
      <c r="R138" s="151"/>
      <c r="T138" s="75" t="s">
        <v>174</v>
      </c>
      <c r="U138" s="76" t="s">
        <v>39</v>
      </c>
      <c r="V138" s="76" t="s">
        <v>175</v>
      </c>
      <c r="W138" s="76" t="s">
        <v>176</v>
      </c>
      <c r="X138" s="76" t="s">
        <v>177</v>
      </c>
      <c r="Y138" s="76" t="s">
        <v>178</v>
      </c>
      <c r="Z138" s="76" t="s">
        <v>179</v>
      </c>
      <c r="AA138" s="77" t="s">
        <v>180</v>
      </c>
    </row>
    <row r="139" spans="2:65" s="1" customFormat="1" ht="29.25" customHeight="1">
      <c r="B139" s="34"/>
      <c r="C139" s="79" t="s">
        <v>143</v>
      </c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321">
        <f>BK139</f>
        <v>281751.24</v>
      </c>
      <c r="O139" s="322"/>
      <c r="P139" s="322"/>
      <c r="Q139" s="322"/>
      <c r="R139" s="36"/>
      <c r="T139" s="78"/>
      <c r="U139" s="50"/>
      <c r="V139" s="50"/>
      <c r="W139" s="152">
        <f>W140+W207+W310+W313</f>
        <v>0</v>
      </c>
      <c r="X139" s="50"/>
      <c r="Y139" s="152">
        <f>Y140+Y207+Y310+Y313</f>
        <v>0</v>
      </c>
      <c r="Z139" s="50"/>
      <c r="AA139" s="153">
        <f>AA140+AA207+AA310+AA313</f>
        <v>0</v>
      </c>
      <c r="AT139" s="18" t="s">
        <v>74</v>
      </c>
      <c r="AU139" s="18" t="s">
        <v>148</v>
      </c>
      <c r="BK139" s="154">
        <f>BK140+BK207+BK310+BK313</f>
        <v>281751.24</v>
      </c>
    </row>
    <row r="140" spans="2:65" s="10" customFormat="1" ht="37.35" customHeight="1">
      <c r="B140" s="155"/>
      <c r="C140" s="156"/>
      <c r="D140" s="157" t="s">
        <v>1501</v>
      </c>
      <c r="E140" s="157"/>
      <c r="F140" s="157"/>
      <c r="G140" s="157"/>
      <c r="H140" s="157"/>
      <c r="I140" s="157"/>
      <c r="J140" s="157"/>
      <c r="K140" s="157"/>
      <c r="L140" s="157"/>
      <c r="M140" s="157"/>
      <c r="N140" s="323">
        <f>BK140</f>
        <v>144865.89000000001</v>
      </c>
      <c r="O140" s="300"/>
      <c r="P140" s="300"/>
      <c r="Q140" s="300"/>
      <c r="R140" s="158"/>
      <c r="T140" s="159"/>
      <c r="U140" s="156"/>
      <c r="V140" s="156"/>
      <c r="W140" s="160">
        <f>W141+W145+W155+W167+W190+W199+W205</f>
        <v>0</v>
      </c>
      <c r="X140" s="156"/>
      <c r="Y140" s="160">
        <f>Y141+Y145+Y155+Y167+Y190+Y199+Y205</f>
        <v>0</v>
      </c>
      <c r="Z140" s="156"/>
      <c r="AA140" s="161">
        <f>AA141+AA145+AA155+AA167+AA190+AA199+AA205</f>
        <v>0</v>
      </c>
      <c r="AR140" s="162" t="s">
        <v>82</v>
      </c>
      <c r="AT140" s="163" t="s">
        <v>74</v>
      </c>
      <c r="AU140" s="163" t="s">
        <v>75</v>
      </c>
      <c r="AY140" s="162" t="s">
        <v>181</v>
      </c>
      <c r="BK140" s="164">
        <f>BK141+BK145+BK155+BK167+BK190+BK199+BK205</f>
        <v>144865.89000000001</v>
      </c>
    </row>
    <row r="141" spans="2:65" s="10" customFormat="1" ht="20.100000000000001" customHeight="1">
      <c r="B141" s="155"/>
      <c r="C141" s="156"/>
      <c r="D141" s="165" t="s">
        <v>1502</v>
      </c>
      <c r="E141" s="165"/>
      <c r="F141" s="165"/>
      <c r="G141" s="165"/>
      <c r="H141" s="165"/>
      <c r="I141" s="165"/>
      <c r="J141" s="165"/>
      <c r="K141" s="165"/>
      <c r="L141" s="165"/>
      <c r="M141" s="165"/>
      <c r="N141" s="318">
        <f>BK141</f>
        <v>1687.57</v>
      </c>
      <c r="O141" s="319"/>
      <c r="P141" s="319"/>
      <c r="Q141" s="319"/>
      <c r="R141" s="158"/>
      <c r="T141" s="159"/>
      <c r="U141" s="156"/>
      <c r="V141" s="156"/>
      <c r="W141" s="160">
        <f>SUM(W142:W144)</f>
        <v>0</v>
      </c>
      <c r="X141" s="156"/>
      <c r="Y141" s="160">
        <f>SUM(Y142:Y144)</f>
        <v>0</v>
      </c>
      <c r="Z141" s="156"/>
      <c r="AA141" s="161">
        <f>SUM(AA142:AA144)</f>
        <v>0</v>
      </c>
      <c r="AR141" s="162" t="s">
        <v>82</v>
      </c>
      <c r="AT141" s="163" t="s">
        <v>74</v>
      </c>
      <c r="AU141" s="163" t="s">
        <v>82</v>
      </c>
      <c r="AY141" s="162" t="s">
        <v>181</v>
      </c>
      <c r="BK141" s="164">
        <f>SUM(BK142:BK144)</f>
        <v>1687.57</v>
      </c>
    </row>
    <row r="142" spans="2:65" s="1" customFormat="1" ht="22.5" customHeight="1">
      <c r="B142" s="137"/>
      <c r="C142" s="166" t="s">
        <v>82</v>
      </c>
      <c r="D142" s="166" t="s">
        <v>182</v>
      </c>
      <c r="E142" s="167" t="s">
        <v>183</v>
      </c>
      <c r="F142" s="308" t="s">
        <v>1523</v>
      </c>
      <c r="G142" s="308"/>
      <c r="H142" s="308"/>
      <c r="I142" s="308"/>
      <c r="J142" s="168" t="s">
        <v>184</v>
      </c>
      <c r="K142" s="169">
        <v>125.005</v>
      </c>
      <c r="L142" s="309">
        <v>5</v>
      </c>
      <c r="M142" s="309"/>
      <c r="N142" s="310">
        <f>ROUND(L142*K142,2)</f>
        <v>625.03</v>
      </c>
      <c r="O142" s="310"/>
      <c r="P142" s="310"/>
      <c r="Q142" s="310"/>
      <c r="R142" s="140"/>
      <c r="T142" s="170" t="s">
        <v>5</v>
      </c>
      <c r="U142" s="43" t="s">
        <v>42</v>
      </c>
      <c r="V142" s="186"/>
      <c r="W142" s="171">
        <f>V142*K142</f>
        <v>0</v>
      </c>
      <c r="X142" s="171">
        <v>0</v>
      </c>
      <c r="Y142" s="171">
        <f>X142*K142</f>
        <v>0</v>
      </c>
      <c r="Z142" s="171">
        <v>0</v>
      </c>
      <c r="AA142" s="172">
        <f>Z142*K142</f>
        <v>0</v>
      </c>
      <c r="AR142" s="18" t="s">
        <v>93</v>
      </c>
      <c r="AT142" s="18" t="s">
        <v>182</v>
      </c>
      <c r="AU142" s="18" t="s">
        <v>86</v>
      </c>
      <c r="AY142" s="18" t="s">
        <v>181</v>
      </c>
      <c r="BE142" s="113">
        <f>IF(U142="základná",N142,0)</f>
        <v>0</v>
      </c>
      <c r="BF142" s="113">
        <f>IF(U142="znížená",N142,0)</f>
        <v>625.03</v>
      </c>
      <c r="BG142" s="113">
        <f>IF(U142="zákl. prenesená",N142,0)</f>
        <v>0</v>
      </c>
      <c r="BH142" s="113">
        <f>IF(U142="zníž. prenesená",N142,0)</f>
        <v>0</v>
      </c>
      <c r="BI142" s="113">
        <f>IF(U142="nulová",N142,0)</f>
        <v>0</v>
      </c>
      <c r="BJ142" s="18" t="s">
        <v>86</v>
      </c>
      <c r="BK142" s="113">
        <f>ROUND(L142*K142,2)</f>
        <v>625.03</v>
      </c>
      <c r="BL142" s="18" t="s">
        <v>93</v>
      </c>
      <c r="BM142" s="18" t="s">
        <v>86</v>
      </c>
    </row>
    <row r="143" spans="2:65" s="1" customFormat="1" ht="22.5" customHeight="1">
      <c r="B143" s="137"/>
      <c r="C143" s="166" t="s">
        <v>86</v>
      </c>
      <c r="D143" s="166" t="s">
        <v>182</v>
      </c>
      <c r="E143" s="167" t="s">
        <v>185</v>
      </c>
      <c r="F143" s="308" t="s">
        <v>186</v>
      </c>
      <c r="G143" s="308"/>
      <c r="H143" s="308"/>
      <c r="I143" s="308"/>
      <c r="J143" s="168" t="s">
        <v>184</v>
      </c>
      <c r="K143" s="169">
        <v>125.005</v>
      </c>
      <c r="L143" s="309">
        <v>0.5</v>
      </c>
      <c r="M143" s="309"/>
      <c r="N143" s="310">
        <f>ROUND(L143*K143,2)</f>
        <v>62.5</v>
      </c>
      <c r="O143" s="310"/>
      <c r="P143" s="310"/>
      <c r="Q143" s="310"/>
      <c r="R143" s="140"/>
      <c r="T143" s="170" t="s">
        <v>5</v>
      </c>
      <c r="U143" s="43" t="s">
        <v>42</v>
      </c>
      <c r="V143" s="186"/>
      <c r="W143" s="171">
        <f>V143*K143</f>
        <v>0</v>
      </c>
      <c r="X143" s="171">
        <v>0</v>
      </c>
      <c r="Y143" s="171">
        <f>X143*K143</f>
        <v>0</v>
      </c>
      <c r="Z143" s="171">
        <v>0</v>
      </c>
      <c r="AA143" s="172">
        <f>Z143*K143</f>
        <v>0</v>
      </c>
      <c r="AR143" s="18" t="s">
        <v>93</v>
      </c>
      <c r="AT143" s="18" t="s">
        <v>182</v>
      </c>
      <c r="AU143" s="18" t="s">
        <v>86</v>
      </c>
      <c r="AY143" s="18" t="s">
        <v>181</v>
      </c>
      <c r="BE143" s="113">
        <f>IF(U143="základná",N143,0)</f>
        <v>0</v>
      </c>
      <c r="BF143" s="113">
        <f>IF(U143="znížená",N143,0)</f>
        <v>62.5</v>
      </c>
      <c r="BG143" s="113">
        <f>IF(U143="zákl. prenesená",N143,0)</f>
        <v>0</v>
      </c>
      <c r="BH143" s="113">
        <f>IF(U143="zníž. prenesená",N143,0)</f>
        <v>0</v>
      </c>
      <c r="BI143" s="113">
        <f>IF(U143="nulová",N143,0)</f>
        <v>0</v>
      </c>
      <c r="BJ143" s="18" t="s">
        <v>86</v>
      </c>
      <c r="BK143" s="113">
        <f>ROUND(L143*K143,2)</f>
        <v>62.5</v>
      </c>
      <c r="BL143" s="18" t="s">
        <v>93</v>
      </c>
      <c r="BM143" s="18" t="s">
        <v>93</v>
      </c>
    </row>
    <row r="144" spans="2:65" s="1" customFormat="1" ht="31.5" customHeight="1">
      <c r="B144" s="137"/>
      <c r="C144" s="166" t="s">
        <v>90</v>
      </c>
      <c r="D144" s="166" t="s">
        <v>182</v>
      </c>
      <c r="E144" s="167" t="s">
        <v>187</v>
      </c>
      <c r="F144" s="308" t="s">
        <v>188</v>
      </c>
      <c r="G144" s="308"/>
      <c r="H144" s="308"/>
      <c r="I144" s="308"/>
      <c r="J144" s="168" t="s">
        <v>184</v>
      </c>
      <c r="K144" s="169">
        <v>125.005</v>
      </c>
      <c r="L144" s="309">
        <v>8</v>
      </c>
      <c r="M144" s="309"/>
      <c r="N144" s="310">
        <f>ROUND(L144*K144,2)</f>
        <v>1000.04</v>
      </c>
      <c r="O144" s="310"/>
      <c r="P144" s="310"/>
      <c r="Q144" s="310"/>
      <c r="R144" s="140"/>
      <c r="T144" s="170" t="s">
        <v>5</v>
      </c>
      <c r="U144" s="43" t="s">
        <v>42</v>
      </c>
      <c r="V144" s="186"/>
      <c r="W144" s="171">
        <f>V144*K144</f>
        <v>0</v>
      </c>
      <c r="X144" s="171">
        <v>0</v>
      </c>
      <c r="Y144" s="171">
        <f>X144*K144</f>
        <v>0</v>
      </c>
      <c r="Z144" s="171">
        <v>0</v>
      </c>
      <c r="AA144" s="172">
        <f>Z144*K144</f>
        <v>0</v>
      </c>
      <c r="AR144" s="18" t="s">
        <v>93</v>
      </c>
      <c r="AT144" s="18" t="s">
        <v>182</v>
      </c>
      <c r="AU144" s="18" t="s">
        <v>86</v>
      </c>
      <c r="AY144" s="18" t="s">
        <v>181</v>
      </c>
      <c r="BE144" s="113">
        <f>IF(U144="základná",N144,0)</f>
        <v>0</v>
      </c>
      <c r="BF144" s="113">
        <f>IF(U144="znížená",N144,0)</f>
        <v>1000.04</v>
      </c>
      <c r="BG144" s="113">
        <f>IF(U144="zákl. prenesená",N144,0)</f>
        <v>0</v>
      </c>
      <c r="BH144" s="113">
        <f>IF(U144="zníž. prenesená",N144,0)</f>
        <v>0</v>
      </c>
      <c r="BI144" s="113">
        <f>IF(U144="nulová",N144,0)</f>
        <v>0</v>
      </c>
      <c r="BJ144" s="18" t="s">
        <v>86</v>
      </c>
      <c r="BK144" s="113">
        <f>ROUND(L144*K144,2)</f>
        <v>1000.04</v>
      </c>
      <c r="BL144" s="18" t="s">
        <v>93</v>
      </c>
      <c r="BM144" s="18" t="s">
        <v>99</v>
      </c>
    </row>
    <row r="145" spans="2:65" s="10" customFormat="1" ht="29.85" customHeight="1">
      <c r="B145" s="155"/>
      <c r="C145" s="156"/>
      <c r="D145" s="165" t="s">
        <v>1503</v>
      </c>
      <c r="E145" s="165"/>
      <c r="F145" s="165"/>
      <c r="G145" s="165"/>
      <c r="H145" s="165"/>
      <c r="I145" s="165"/>
      <c r="J145" s="165"/>
      <c r="K145" s="165"/>
      <c r="L145" s="165"/>
      <c r="M145" s="165"/>
      <c r="N145" s="314">
        <f>BK145</f>
        <v>27149.16</v>
      </c>
      <c r="O145" s="315"/>
      <c r="P145" s="315"/>
      <c r="Q145" s="315"/>
      <c r="R145" s="158"/>
      <c r="T145" s="159"/>
      <c r="U145" s="156"/>
      <c r="V145" s="156"/>
      <c r="W145" s="160">
        <f>SUM(W146:W154)</f>
        <v>0</v>
      </c>
      <c r="X145" s="156"/>
      <c r="Y145" s="160">
        <f>SUM(Y146:Y154)</f>
        <v>0</v>
      </c>
      <c r="Z145" s="156"/>
      <c r="AA145" s="161">
        <f>SUM(AA146:AA154)</f>
        <v>0</v>
      </c>
      <c r="AR145" s="162" t="s">
        <v>82</v>
      </c>
      <c r="AT145" s="163" t="s">
        <v>74</v>
      </c>
      <c r="AU145" s="163" t="s">
        <v>82</v>
      </c>
      <c r="AY145" s="162" t="s">
        <v>181</v>
      </c>
      <c r="BK145" s="164">
        <f>SUM(BK146:BK154)</f>
        <v>27149.16</v>
      </c>
    </row>
    <row r="146" spans="2:65" s="1" customFormat="1" ht="31.5" customHeight="1">
      <c r="B146" s="137"/>
      <c r="C146" s="166" t="s">
        <v>93</v>
      </c>
      <c r="D146" s="166" t="s">
        <v>182</v>
      </c>
      <c r="E146" s="167" t="s">
        <v>189</v>
      </c>
      <c r="F146" s="308" t="s">
        <v>190</v>
      </c>
      <c r="G146" s="308"/>
      <c r="H146" s="308"/>
      <c r="I146" s="308"/>
      <c r="J146" s="168" t="s">
        <v>184</v>
      </c>
      <c r="K146" s="169">
        <v>41.006999999999998</v>
      </c>
      <c r="L146" s="309">
        <v>95</v>
      </c>
      <c r="M146" s="309"/>
      <c r="N146" s="310">
        <f t="shared" ref="N146:N154" si="5">ROUND(L146*K146,2)</f>
        <v>3895.67</v>
      </c>
      <c r="O146" s="310"/>
      <c r="P146" s="310"/>
      <c r="Q146" s="310"/>
      <c r="R146" s="140"/>
      <c r="T146" s="170" t="s">
        <v>5</v>
      </c>
      <c r="U146" s="43" t="s">
        <v>42</v>
      </c>
      <c r="V146" s="186"/>
      <c r="W146" s="171">
        <f t="shared" ref="W146:W154" si="6">V146*K146</f>
        <v>0</v>
      </c>
      <c r="X146" s="171">
        <v>0</v>
      </c>
      <c r="Y146" s="171">
        <f t="shared" ref="Y146:Y154" si="7">X146*K146</f>
        <v>0</v>
      </c>
      <c r="Z146" s="171">
        <v>0</v>
      </c>
      <c r="AA146" s="172">
        <f t="shared" ref="AA146:AA154" si="8">Z146*K146</f>
        <v>0</v>
      </c>
      <c r="AR146" s="18" t="s">
        <v>93</v>
      </c>
      <c r="AT146" s="18" t="s">
        <v>182</v>
      </c>
      <c r="AU146" s="18" t="s">
        <v>86</v>
      </c>
      <c r="AY146" s="18" t="s">
        <v>181</v>
      </c>
      <c r="BE146" s="113">
        <f t="shared" ref="BE146:BE154" si="9">IF(U146="základná",N146,0)</f>
        <v>0</v>
      </c>
      <c r="BF146" s="113">
        <f t="shared" ref="BF146:BF154" si="10">IF(U146="znížená",N146,0)</f>
        <v>3895.67</v>
      </c>
      <c r="BG146" s="113">
        <f t="shared" ref="BG146:BG154" si="11">IF(U146="zákl. prenesená",N146,0)</f>
        <v>0</v>
      </c>
      <c r="BH146" s="113">
        <f t="shared" ref="BH146:BH154" si="12">IF(U146="zníž. prenesená",N146,0)</f>
        <v>0</v>
      </c>
      <c r="BI146" s="113">
        <f t="shared" ref="BI146:BI154" si="13">IF(U146="nulová",N146,0)</f>
        <v>0</v>
      </c>
      <c r="BJ146" s="18" t="s">
        <v>86</v>
      </c>
      <c r="BK146" s="113">
        <f t="shared" ref="BK146:BK154" si="14">ROUND(L146*K146,2)</f>
        <v>3895.67</v>
      </c>
      <c r="BL146" s="18" t="s">
        <v>93</v>
      </c>
      <c r="BM146" s="18" t="s">
        <v>198</v>
      </c>
    </row>
    <row r="147" spans="2:65" s="1" customFormat="1" ht="31.5" customHeight="1">
      <c r="B147" s="137"/>
      <c r="C147" s="166" t="s">
        <v>96</v>
      </c>
      <c r="D147" s="166" t="s">
        <v>182</v>
      </c>
      <c r="E147" s="167" t="s">
        <v>191</v>
      </c>
      <c r="F147" s="308" t="s">
        <v>192</v>
      </c>
      <c r="G147" s="308"/>
      <c r="H147" s="308"/>
      <c r="I147" s="308"/>
      <c r="J147" s="168" t="s">
        <v>193</v>
      </c>
      <c r="K147" s="169">
        <v>12.177</v>
      </c>
      <c r="L147" s="309">
        <v>12</v>
      </c>
      <c r="M147" s="309"/>
      <c r="N147" s="310">
        <f t="shared" si="5"/>
        <v>146.12</v>
      </c>
      <c r="O147" s="310"/>
      <c r="P147" s="310"/>
      <c r="Q147" s="310"/>
      <c r="R147" s="140"/>
      <c r="T147" s="170" t="s">
        <v>5</v>
      </c>
      <c r="U147" s="43" t="s">
        <v>42</v>
      </c>
      <c r="V147" s="186"/>
      <c r="W147" s="171">
        <f t="shared" si="6"/>
        <v>0</v>
      </c>
      <c r="X147" s="171">
        <v>0</v>
      </c>
      <c r="Y147" s="171">
        <f t="shared" si="7"/>
        <v>0</v>
      </c>
      <c r="Z147" s="171">
        <v>0</v>
      </c>
      <c r="AA147" s="172">
        <f t="shared" si="8"/>
        <v>0</v>
      </c>
      <c r="AR147" s="18" t="s">
        <v>93</v>
      </c>
      <c r="AT147" s="18" t="s">
        <v>182</v>
      </c>
      <c r="AU147" s="18" t="s">
        <v>86</v>
      </c>
      <c r="AY147" s="18" t="s">
        <v>181</v>
      </c>
      <c r="BE147" s="113">
        <f t="shared" si="9"/>
        <v>0</v>
      </c>
      <c r="BF147" s="113">
        <f t="shared" si="10"/>
        <v>146.12</v>
      </c>
      <c r="BG147" s="113">
        <f t="shared" si="11"/>
        <v>0</v>
      </c>
      <c r="BH147" s="113">
        <f t="shared" si="12"/>
        <v>0</v>
      </c>
      <c r="BI147" s="113">
        <f t="shared" si="13"/>
        <v>0</v>
      </c>
      <c r="BJ147" s="18" t="s">
        <v>86</v>
      </c>
      <c r="BK147" s="113">
        <f t="shared" si="14"/>
        <v>146.12</v>
      </c>
      <c r="BL147" s="18" t="s">
        <v>93</v>
      </c>
      <c r="BM147" s="18" t="s">
        <v>204</v>
      </c>
    </row>
    <row r="148" spans="2:65" s="1" customFormat="1" ht="31.5" customHeight="1">
      <c r="B148" s="137"/>
      <c r="C148" s="166" t="s">
        <v>99</v>
      </c>
      <c r="D148" s="166" t="s">
        <v>182</v>
      </c>
      <c r="E148" s="167" t="s">
        <v>194</v>
      </c>
      <c r="F148" s="308" t="s">
        <v>195</v>
      </c>
      <c r="G148" s="308"/>
      <c r="H148" s="308"/>
      <c r="I148" s="308"/>
      <c r="J148" s="168" t="s">
        <v>193</v>
      </c>
      <c r="K148" s="169">
        <v>12.177</v>
      </c>
      <c r="L148" s="309">
        <v>2</v>
      </c>
      <c r="M148" s="309"/>
      <c r="N148" s="310">
        <f t="shared" si="5"/>
        <v>24.35</v>
      </c>
      <c r="O148" s="310"/>
      <c r="P148" s="310"/>
      <c r="Q148" s="310"/>
      <c r="R148" s="140"/>
      <c r="T148" s="170" t="s">
        <v>5</v>
      </c>
      <c r="U148" s="43" t="s">
        <v>42</v>
      </c>
      <c r="V148" s="186"/>
      <c r="W148" s="171">
        <f t="shared" si="6"/>
        <v>0</v>
      </c>
      <c r="X148" s="171">
        <v>0</v>
      </c>
      <c r="Y148" s="171">
        <f t="shared" si="7"/>
        <v>0</v>
      </c>
      <c r="Z148" s="171">
        <v>0</v>
      </c>
      <c r="AA148" s="172">
        <f t="shared" si="8"/>
        <v>0</v>
      </c>
      <c r="AR148" s="18" t="s">
        <v>93</v>
      </c>
      <c r="AT148" s="18" t="s">
        <v>182</v>
      </c>
      <c r="AU148" s="18" t="s">
        <v>86</v>
      </c>
      <c r="AY148" s="18" t="s">
        <v>181</v>
      </c>
      <c r="BE148" s="113">
        <f t="shared" si="9"/>
        <v>0</v>
      </c>
      <c r="BF148" s="113">
        <f t="shared" si="10"/>
        <v>24.35</v>
      </c>
      <c r="BG148" s="113">
        <f t="shared" si="11"/>
        <v>0</v>
      </c>
      <c r="BH148" s="113">
        <f t="shared" si="12"/>
        <v>0</v>
      </c>
      <c r="BI148" s="113">
        <f t="shared" si="13"/>
        <v>0</v>
      </c>
      <c r="BJ148" s="18" t="s">
        <v>86</v>
      </c>
      <c r="BK148" s="113">
        <f t="shared" si="14"/>
        <v>24.35</v>
      </c>
      <c r="BL148" s="18" t="s">
        <v>93</v>
      </c>
      <c r="BM148" s="18" t="s">
        <v>211</v>
      </c>
    </row>
    <row r="149" spans="2:65" s="1" customFormat="1" ht="31.5" customHeight="1">
      <c r="B149" s="137"/>
      <c r="C149" s="166" t="s">
        <v>102</v>
      </c>
      <c r="D149" s="166" t="s">
        <v>182</v>
      </c>
      <c r="E149" s="167" t="s">
        <v>196</v>
      </c>
      <c r="F149" s="308" t="s">
        <v>197</v>
      </c>
      <c r="G149" s="308"/>
      <c r="H149" s="308"/>
      <c r="I149" s="308"/>
      <c r="J149" s="168" t="s">
        <v>193</v>
      </c>
      <c r="K149" s="169">
        <v>273.38</v>
      </c>
      <c r="L149" s="309">
        <v>8</v>
      </c>
      <c r="M149" s="309"/>
      <c r="N149" s="310">
        <f t="shared" si="5"/>
        <v>2187.04</v>
      </c>
      <c r="O149" s="310"/>
      <c r="P149" s="310"/>
      <c r="Q149" s="310"/>
      <c r="R149" s="140"/>
      <c r="T149" s="170" t="s">
        <v>5</v>
      </c>
      <c r="U149" s="43" t="s">
        <v>42</v>
      </c>
      <c r="V149" s="186"/>
      <c r="W149" s="171">
        <f t="shared" si="6"/>
        <v>0</v>
      </c>
      <c r="X149" s="171">
        <v>0</v>
      </c>
      <c r="Y149" s="171">
        <f t="shared" si="7"/>
        <v>0</v>
      </c>
      <c r="Z149" s="171">
        <v>0</v>
      </c>
      <c r="AA149" s="172">
        <f t="shared" si="8"/>
        <v>0</v>
      </c>
      <c r="AR149" s="18" t="s">
        <v>93</v>
      </c>
      <c r="AT149" s="18" t="s">
        <v>182</v>
      </c>
      <c r="AU149" s="18" t="s">
        <v>86</v>
      </c>
      <c r="AY149" s="18" t="s">
        <v>181</v>
      </c>
      <c r="BE149" s="113">
        <f t="shared" si="9"/>
        <v>0</v>
      </c>
      <c r="BF149" s="113">
        <f t="shared" si="10"/>
        <v>2187.04</v>
      </c>
      <c r="BG149" s="113">
        <f t="shared" si="11"/>
        <v>0</v>
      </c>
      <c r="BH149" s="113">
        <f t="shared" si="12"/>
        <v>0</v>
      </c>
      <c r="BI149" s="113">
        <f t="shared" si="13"/>
        <v>0</v>
      </c>
      <c r="BJ149" s="18" t="s">
        <v>86</v>
      </c>
      <c r="BK149" s="113">
        <f t="shared" si="14"/>
        <v>2187.04</v>
      </c>
      <c r="BL149" s="18" t="s">
        <v>93</v>
      </c>
      <c r="BM149" s="18" t="s">
        <v>217</v>
      </c>
    </row>
    <row r="150" spans="2:65" s="1" customFormat="1" ht="31.5" customHeight="1">
      <c r="B150" s="137"/>
      <c r="C150" s="166" t="s">
        <v>198</v>
      </c>
      <c r="D150" s="166" t="s">
        <v>182</v>
      </c>
      <c r="E150" s="167" t="s">
        <v>199</v>
      </c>
      <c r="F150" s="308" t="s">
        <v>200</v>
      </c>
      <c r="G150" s="308"/>
      <c r="H150" s="308"/>
      <c r="I150" s="308"/>
      <c r="J150" s="168" t="s">
        <v>184</v>
      </c>
      <c r="K150" s="169">
        <v>40.703000000000003</v>
      </c>
      <c r="L150" s="309">
        <v>100</v>
      </c>
      <c r="M150" s="309"/>
      <c r="N150" s="310">
        <f t="shared" si="5"/>
        <v>4070.3</v>
      </c>
      <c r="O150" s="310"/>
      <c r="P150" s="310"/>
      <c r="Q150" s="310"/>
      <c r="R150" s="140"/>
      <c r="T150" s="170" t="s">
        <v>5</v>
      </c>
      <c r="U150" s="43" t="s">
        <v>42</v>
      </c>
      <c r="V150" s="186"/>
      <c r="W150" s="171">
        <f t="shared" si="6"/>
        <v>0</v>
      </c>
      <c r="X150" s="171">
        <v>0</v>
      </c>
      <c r="Y150" s="171">
        <f t="shared" si="7"/>
        <v>0</v>
      </c>
      <c r="Z150" s="171">
        <v>0</v>
      </c>
      <c r="AA150" s="172">
        <f t="shared" si="8"/>
        <v>0</v>
      </c>
      <c r="AR150" s="18" t="s">
        <v>93</v>
      </c>
      <c r="AT150" s="18" t="s">
        <v>182</v>
      </c>
      <c r="AU150" s="18" t="s">
        <v>86</v>
      </c>
      <c r="AY150" s="18" t="s">
        <v>181</v>
      </c>
      <c r="BE150" s="113">
        <f t="shared" si="9"/>
        <v>0</v>
      </c>
      <c r="BF150" s="113">
        <f t="shared" si="10"/>
        <v>4070.3</v>
      </c>
      <c r="BG150" s="113">
        <f t="shared" si="11"/>
        <v>0</v>
      </c>
      <c r="BH150" s="113">
        <f t="shared" si="12"/>
        <v>0</v>
      </c>
      <c r="BI150" s="113">
        <f t="shared" si="13"/>
        <v>0</v>
      </c>
      <c r="BJ150" s="18" t="s">
        <v>86</v>
      </c>
      <c r="BK150" s="113">
        <f t="shared" si="14"/>
        <v>4070.3</v>
      </c>
      <c r="BL150" s="18" t="s">
        <v>93</v>
      </c>
      <c r="BM150" s="18" t="s">
        <v>223</v>
      </c>
    </row>
    <row r="151" spans="2:65" s="1" customFormat="1" ht="31.5" customHeight="1">
      <c r="B151" s="137"/>
      <c r="C151" s="166" t="s">
        <v>201</v>
      </c>
      <c r="D151" s="166" t="s">
        <v>182</v>
      </c>
      <c r="E151" s="167" t="s">
        <v>202</v>
      </c>
      <c r="F151" s="308" t="s">
        <v>203</v>
      </c>
      <c r="G151" s="308"/>
      <c r="H151" s="308"/>
      <c r="I151" s="308"/>
      <c r="J151" s="168" t="s">
        <v>193</v>
      </c>
      <c r="K151" s="169">
        <v>111.675</v>
      </c>
      <c r="L151" s="309">
        <v>19</v>
      </c>
      <c r="M151" s="309"/>
      <c r="N151" s="310">
        <f t="shared" si="5"/>
        <v>2121.83</v>
      </c>
      <c r="O151" s="310"/>
      <c r="P151" s="310"/>
      <c r="Q151" s="310"/>
      <c r="R151" s="140"/>
      <c r="T151" s="170" t="s">
        <v>5</v>
      </c>
      <c r="U151" s="43" t="s">
        <v>42</v>
      </c>
      <c r="V151" s="186"/>
      <c r="W151" s="171">
        <f t="shared" si="6"/>
        <v>0</v>
      </c>
      <c r="X151" s="171">
        <v>0</v>
      </c>
      <c r="Y151" s="171">
        <f t="shared" si="7"/>
        <v>0</v>
      </c>
      <c r="Z151" s="171">
        <v>0</v>
      </c>
      <c r="AA151" s="172">
        <f t="shared" si="8"/>
        <v>0</v>
      </c>
      <c r="AR151" s="18" t="s">
        <v>93</v>
      </c>
      <c r="AT151" s="18" t="s">
        <v>182</v>
      </c>
      <c r="AU151" s="18" t="s">
        <v>86</v>
      </c>
      <c r="AY151" s="18" t="s">
        <v>181</v>
      </c>
      <c r="BE151" s="113">
        <f t="shared" si="9"/>
        <v>0</v>
      </c>
      <c r="BF151" s="113">
        <f t="shared" si="10"/>
        <v>2121.83</v>
      </c>
      <c r="BG151" s="113">
        <f t="shared" si="11"/>
        <v>0</v>
      </c>
      <c r="BH151" s="113">
        <f t="shared" si="12"/>
        <v>0</v>
      </c>
      <c r="BI151" s="113">
        <f t="shared" si="13"/>
        <v>0</v>
      </c>
      <c r="BJ151" s="18" t="s">
        <v>86</v>
      </c>
      <c r="BK151" s="113">
        <f t="shared" si="14"/>
        <v>2121.83</v>
      </c>
      <c r="BL151" s="18" t="s">
        <v>93</v>
      </c>
      <c r="BM151" s="18" t="s">
        <v>229</v>
      </c>
    </row>
    <row r="152" spans="2:65" s="1" customFormat="1" ht="31.5" customHeight="1">
      <c r="B152" s="137"/>
      <c r="C152" s="166" t="s">
        <v>204</v>
      </c>
      <c r="D152" s="166" t="s">
        <v>182</v>
      </c>
      <c r="E152" s="167" t="s">
        <v>205</v>
      </c>
      <c r="F152" s="308" t="s">
        <v>206</v>
      </c>
      <c r="G152" s="308"/>
      <c r="H152" s="308"/>
      <c r="I152" s="308"/>
      <c r="J152" s="168" t="s">
        <v>193</v>
      </c>
      <c r="K152" s="169">
        <v>111.675</v>
      </c>
      <c r="L152" s="309">
        <v>2</v>
      </c>
      <c r="M152" s="309"/>
      <c r="N152" s="310">
        <f t="shared" si="5"/>
        <v>223.35</v>
      </c>
      <c r="O152" s="310"/>
      <c r="P152" s="310"/>
      <c r="Q152" s="310"/>
      <c r="R152" s="140"/>
      <c r="T152" s="170" t="s">
        <v>5</v>
      </c>
      <c r="U152" s="43" t="s">
        <v>42</v>
      </c>
      <c r="V152" s="186"/>
      <c r="W152" s="171">
        <f t="shared" si="6"/>
        <v>0</v>
      </c>
      <c r="X152" s="171">
        <v>0</v>
      </c>
      <c r="Y152" s="171">
        <f t="shared" si="7"/>
        <v>0</v>
      </c>
      <c r="Z152" s="171">
        <v>0</v>
      </c>
      <c r="AA152" s="172">
        <f t="shared" si="8"/>
        <v>0</v>
      </c>
      <c r="AR152" s="18" t="s">
        <v>93</v>
      </c>
      <c r="AT152" s="18" t="s">
        <v>182</v>
      </c>
      <c r="AU152" s="18" t="s">
        <v>86</v>
      </c>
      <c r="AY152" s="18" t="s">
        <v>181</v>
      </c>
      <c r="BE152" s="113">
        <f t="shared" si="9"/>
        <v>0</v>
      </c>
      <c r="BF152" s="113">
        <f t="shared" si="10"/>
        <v>223.35</v>
      </c>
      <c r="BG152" s="113">
        <f t="shared" si="11"/>
        <v>0</v>
      </c>
      <c r="BH152" s="113">
        <f t="shared" si="12"/>
        <v>0</v>
      </c>
      <c r="BI152" s="113">
        <f t="shared" si="13"/>
        <v>0</v>
      </c>
      <c r="BJ152" s="18" t="s">
        <v>86</v>
      </c>
      <c r="BK152" s="113">
        <f t="shared" si="14"/>
        <v>223.35</v>
      </c>
      <c r="BL152" s="18" t="s">
        <v>93</v>
      </c>
      <c r="BM152" s="18" t="s">
        <v>10</v>
      </c>
    </row>
    <row r="153" spans="2:65" s="1" customFormat="1" ht="31.5" customHeight="1">
      <c r="B153" s="137"/>
      <c r="C153" s="166" t="s">
        <v>207</v>
      </c>
      <c r="D153" s="166" t="s">
        <v>182</v>
      </c>
      <c r="E153" s="167" t="s">
        <v>208</v>
      </c>
      <c r="F153" s="308" t="s">
        <v>209</v>
      </c>
      <c r="G153" s="308"/>
      <c r="H153" s="308"/>
      <c r="I153" s="308"/>
      <c r="J153" s="168" t="s">
        <v>210</v>
      </c>
      <c r="K153" s="169">
        <v>1.98</v>
      </c>
      <c r="L153" s="309">
        <v>1000</v>
      </c>
      <c r="M153" s="309"/>
      <c r="N153" s="310">
        <f t="shared" si="5"/>
        <v>1980</v>
      </c>
      <c r="O153" s="310"/>
      <c r="P153" s="310"/>
      <c r="Q153" s="310"/>
      <c r="R153" s="140"/>
      <c r="T153" s="170" t="s">
        <v>5</v>
      </c>
      <c r="U153" s="43" t="s">
        <v>42</v>
      </c>
      <c r="V153" s="186"/>
      <c r="W153" s="171">
        <f t="shared" si="6"/>
        <v>0</v>
      </c>
      <c r="X153" s="171">
        <v>0</v>
      </c>
      <c r="Y153" s="171">
        <f t="shared" si="7"/>
        <v>0</v>
      </c>
      <c r="Z153" s="171">
        <v>0</v>
      </c>
      <c r="AA153" s="172">
        <f t="shared" si="8"/>
        <v>0</v>
      </c>
      <c r="AR153" s="18" t="s">
        <v>93</v>
      </c>
      <c r="AT153" s="18" t="s">
        <v>182</v>
      </c>
      <c r="AU153" s="18" t="s">
        <v>86</v>
      </c>
      <c r="AY153" s="18" t="s">
        <v>181</v>
      </c>
      <c r="BE153" s="113">
        <f t="shared" si="9"/>
        <v>0</v>
      </c>
      <c r="BF153" s="113">
        <f t="shared" si="10"/>
        <v>1980</v>
      </c>
      <c r="BG153" s="113">
        <f t="shared" si="11"/>
        <v>0</v>
      </c>
      <c r="BH153" s="113">
        <f t="shared" si="12"/>
        <v>0</v>
      </c>
      <c r="BI153" s="113">
        <f t="shared" si="13"/>
        <v>0</v>
      </c>
      <c r="BJ153" s="18" t="s">
        <v>86</v>
      </c>
      <c r="BK153" s="113">
        <f t="shared" si="14"/>
        <v>1980</v>
      </c>
      <c r="BL153" s="18" t="s">
        <v>93</v>
      </c>
      <c r="BM153" s="18" t="s">
        <v>240</v>
      </c>
    </row>
    <row r="154" spans="2:65" s="1" customFormat="1" ht="22.5" customHeight="1">
      <c r="B154" s="137"/>
      <c r="C154" s="166" t="s">
        <v>211</v>
      </c>
      <c r="D154" s="166" t="s">
        <v>182</v>
      </c>
      <c r="E154" s="167" t="s">
        <v>212</v>
      </c>
      <c r="F154" s="308" t="s">
        <v>213</v>
      </c>
      <c r="G154" s="308"/>
      <c r="H154" s="308"/>
      <c r="I154" s="308"/>
      <c r="J154" s="168" t="s">
        <v>184</v>
      </c>
      <c r="K154" s="169">
        <v>125.005</v>
      </c>
      <c r="L154" s="309">
        <v>100</v>
      </c>
      <c r="M154" s="309"/>
      <c r="N154" s="310">
        <f t="shared" si="5"/>
        <v>12500.5</v>
      </c>
      <c r="O154" s="310"/>
      <c r="P154" s="310"/>
      <c r="Q154" s="310"/>
      <c r="R154" s="140"/>
      <c r="T154" s="170" t="s">
        <v>5</v>
      </c>
      <c r="U154" s="43" t="s">
        <v>42</v>
      </c>
      <c r="V154" s="186"/>
      <c r="W154" s="171">
        <f t="shared" si="6"/>
        <v>0</v>
      </c>
      <c r="X154" s="171">
        <v>0</v>
      </c>
      <c r="Y154" s="171">
        <f t="shared" si="7"/>
        <v>0</v>
      </c>
      <c r="Z154" s="171">
        <v>0</v>
      </c>
      <c r="AA154" s="172">
        <f t="shared" si="8"/>
        <v>0</v>
      </c>
      <c r="AR154" s="18" t="s">
        <v>93</v>
      </c>
      <c r="AT154" s="18" t="s">
        <v>182</v>
      </c>
      <c r="AU154" s="18" t="s">
        <v>86</v>
      </c>
      <c r="AY154" s="18" t="s">
        <v>181</v>
      </c>
      <c r="BE154" s="113">
        <f t="shared" si="9"/>
        <v>0</v>
      </c>
      <c r="BF154" s="113">
        <f t="shared" si="10"/>
        <v>12500.5</v>
      </c>
      <c r="BG154" s="113">
        <f t="shared" si="11"/>
        <v>0</v>
      </c>
      <c r="BH154" s="113">
        <f t="shared" si="12"/>
        <v>0</v>
      </c>
      <c r="BI154" s="113">
        <f t="shared" si="13"/>
        <v>0</v>
      </c>
      <c r="BJ154" s="18" t="s">
        <v>86</v>
      </c>
      <c r="BK154" s="113">
        <f t="shared" si="14"/>
        <v>12500.5</v>
      </c>
      <c r="BL154" s="18" t="s">
        <v>93</v>
      </c>
      <c r="BM154" s="18" t="s">
        <v>246</v>
      </c>
    </row>
    <row r="155" spans="2:65" s="10" customFormat="1" ht="29.85" customHeight="1">
      <c r="B155" s="155"/>
      <c r="C155" s="156"/>
      <c r="D155" s="165" t="s">
        <v>1504</v>
      </c>
      <c r="E155" s="165"/>
      <c r="F155" s="165"/>
      <c r="G155" s="165"/>
      <c r="H155" s="165"/>
      <c r="I155" s="165"/>
      <c r="J155" s="165"/>
      <c r="K155" s="165"/>
      <c r="L155" s="165"/>
      <c r="M155" s="165"/>
      <c r="N155" s="314">
        <f>BK155</f>
        <v>27805.879999999997</v>
      </c>
      <c r="O155" s="315"/>
      <c r="P155" s="315"/>
      <c r="Q155" s="315"/>
      <c r="R155" s="158"/>
      <c r="T155" s="159"/>
      <c r="U155" s="156"/>
      <c r="V155" s="156"/>
      <c r="W155" s="160">
        <f>SUM(W156:W166)</f>
        <v>0</v>
      </c>
      <c r="X155" s="156"/>
      <c r="Y155" s="160">
        <f>SUM(Y156:Y166)</f>
        <v>0</v>
      </c>
      <c r="Z155" s="156"/>
      <c r="AA155" s="161">
        <f>SUM(AA156:AA166)</f>
        <v>0</v>
      </c>
      <c r="AR155" s="162" t="s">
        <v>82</v>
      </c>
      <c r="AT155" s="163" t="s">
        <v>74</v>
      </c>
      <c r="AU155" s="163" t="s">
        <v>82</v>
      </c>
      <c r="AY155" s="162" t="s">
        <v>181</v>
      </c>
      <c r="BK155" s="164">
        <f>SUM(BK156:BK166)</f>
        <v>27805.879999999997</v>
      </c>
    </row>
    <row r="156" spans="2:65" s="1" customFormat="1" ht="57" customHeight="1">
      <c r="B156" s="137"/>
      <c r="C156" s="166" t="s">
        <v>214</v>
      </c>
      <c r="D156" s="166" t="s">
        <v>182</v>
      </c>
      <c r="E156" s="167" t="s">
        <v>215</v>
      </c>
      <c r="F156" s="308" t="s">
        <v>216</v>
      </c>
      <c r="G156" s="308"/>
      <c r="H156" s="308"/>
      <c r="I156" s="308"/>
      <c r="J156" s="168" t="s">
        <v>184</v>
      </c>
      <c r="K156" s="169">
        <v>42.935000000000002</v>
      </c>
      <c r="L156" s="309">
        <v>105</v>
      </c>
      <c r="M156" s="309"/>
      <c r="N156" s="310">
        <f t="shared" ref="N156:N166" si="15">ROUND(L156*K156,2)</f>
        <v>4508.18</v>
      </c>
      <c r="O156" s="310"/>
      <c r="P156" s="310"/>
      <c r="Q156" s="310"/>
      <c r="R156" s="140"/>
      <c r="T156" s="170" t="s">
        <v>5</v>
      </c>
      <c r="U156" s="43" t="s">
        <v>42</v>
      </c>
      <c r="V156" s="186"/>
      <c r="W156" s="171">
        <f t="shared" ref="W156:W166" si="16">V156*K156</f>
        <v>0</v>
      </c>
      <c r="X156" s="171">
        <v>0</v>
      </c>
      <c r="Y156" s="171">
        <f t="shared" ref="Y156:Y166" si="17">X156*K156</f>
        <v>0</v>
      </c>
      <c r="Z156" s="171">
        <v>0</v>
      </c>
      <c r="AA156" s="172">
        <f t="shared" ref="AA156:AA166" si="18">Z156*K156</f>
        <v>0</v>
      </c>
      <c r="AR156" s="18" t="s">
        <v>93</v>
      </c>
      <c r="AT156" s="18" t="s">
        <v>182</v>
      </c>
      <c r="AU156" s="18" t="s">
        <v>86</v>
      </c>
      <c r="AY156" s="18" t="s">
        <v>181</v>
      </c>
      <c r="BE156" s="113">
        <f t="shared" ref="BE156:BE166" si="19">IF(U156="základná",N156,0)</f>
        <v>0</v>
      </c>
      <c r="BF156" s="113">
        <f t="shared" ref="BF156:BF166" si="20">IF(U156="znížená",N156,0)</f>
        <v>4508.18</v>
      </c>
      <c r="BG156" s="113">
        <f t="shared" ref="BG156:BG166" si="21">IF(U156="zákl. prenesená",N156,0)</f>
        <v>0</v>
      </c>
      <c r="BH156" s="113">
        <f t="shared" ref="BH156:BH166" si="22">IF(U156="zníž. prenesená",N156,0)</f>
        <v>0</v>
      </c>
      <c r="BI156" s="113">
        <f t="shared" ref="BI156:BI166" si="23">IF(U156="nulová",N156,0)</f>
        <v>0</v>
      </c>
      <c r="BJ156" s="18" t="s">
        <v>86</v>
      </c>
      <c r="BK156" s="113">
        <f t="shared" ref="BK156:BK166" si="24">ROUND(L156*K156,2)</f>
        <v>4508.18</v>
      </c>
      <c r="BL156" s="18" t="s">
        <v>93</v>
      </c>
      <c r="BM156" s="18" t="s">
        <v>251</v>
      </c>
    </row>
    <row r="157" spans="2:65" s="1" customFormat="1" ht="57" customHeight="1">
      <c r="B157" s="137"/>
      <c r="C157" s="166" t="s">
        <v>217</v>
      </c>
      <c r="D157" s="166" t="s">
        <v>182</v>
      </c>
      <c r="E157" s="167" t="s">
        <v>218</v>
      </c>
      <c r="F157" s="308" t="s">
        <v>219</v>
      </c>
      <c r="G157" s="308"/>
      <c r="H157" s="308"/>
      <c r="I157" s="308"/>
      <c r="J157" s="168" t="s">
        <v>184</v>
      </c>
      <c r="K157" s="169">
        <v>149.673</v>
      </c>
      <c r="L157" s="309">
        <v>105</v>
      </c>
      <c r="M157" s="309"/>
      <c r="N157" s="310">
        <f t="shared" si="15"/>
        <v>15715.67</v>
      </c>
      <c r="O157" s="310"/>
      <c r="P157" s="310"/>
      <c r="Q157" s="310"/>
      <c r="R157" s="140"/>
      <c r="T157" s="170" t="s">
        <v>5</v>
      </c>
      <c r="U157" s="43" t="s">
        <v>42</v>
      </c>
      <c r="V157" s="186"/>
      <c r="W157" s="171">
        <f t="shared" si="16"/>
        <v>0</v>
      </c>
      <c r="X157" s="171">
        <v>0</v>
      </c>
      <c r="Y157" s="171">
        <f t="shared" si="17"/>
        <v>0</v>
      </c>
      <c r="Z157" s="171">
        <v>0</v>
      </c>
      <c r="AA157" s="172">
        <f t="shared" si="18"/>
        <v>0</v>
      </c>
      <c r="AR157" s="18" t="s">
        <v>93</v>
      </c>
      <c r="AT157" s="18" t="s">
        <v>182</v>
      </c>
      <c r="AU157" s="18" t="s">
        <v>86</v>
      </c>
      <c r="AY157" s="18" t="s">
        <v>181</v>
      </c>
      <c r="BE157" s="113">
        <f t="shared" si="19"/>
        <v>0</v>
      </c>
      <c r="BF157" s="113">
        <f t="shared" si="20"/>
        <v>15715.67</v>
      </c>
      <c r="BG157" s="113">
        <f t="shared" si="21"/>
        <v>0</v>
      </c>
      <c r="BH157" s="113">
        <f t="shared" si="22"/>
        <v>0</v>
      </c>
      <c r="BI157" s="113">
        <f t="shared" si="23"/>
        <v>0</v>
      </c>
      <c r="BJ157" s="18" t="s">
        <v>86</v>
      </c>
      <c r="BK157" s="113">
        <f t="shared" si="24"/>
        <v>15715.67</v>
      </c>
      <c r="BL157" s="18" t="s">
        <v>93</v>
      </c>
      <c r="BM157" s="18" t="s">
        <v>257</v>
      </c>
    </row>
    <row r="158" spans="2:65" s="1" customFormat="1" ht="44.25" customHeight="1">
      <c r="B158" s="137"/>
      <c r="C158" s="166" t="s">
        <v>220</v>
      </c>
      <c r="D158" s="166" t="s">
        <v>182</v>
      </c>
      <c r="E158" s="167" t="s">
        <v>221</v>
      </c>
      <c r="F158" s="308" t="s">
        <v>222</v>
      </c>
      <c r="G158" s="308"/>
      <c r="H158" s="308"/>
      <c r="I158" s="308"/>
      <c r="J158" s="168" t="s">
        <v>184</v>
      </c>
      <c r="K158" s="169">
        <v>6.3</v>
      </c>
      <c r="L158" s="309">
        <v>135</v>
      </c>
      <c r="M158" s="309"/>
      <c r="N158" s="310">
        <f t="shared" si="15"/>
        <v>850.5</v>
      </c>
      <c r="O158" s="310"/>
      <c r="P158" s="310"/>
      <c r="Q158" s="310"/>
      <c r="R158" s="140"/>
      <c r="T158" s="170" t="s">
        <v>5</v>
      </c>
      <c r="U158" s="43" t="s">
        <v>42</v>
      </c>
      <c r="V158" s="186"/>
      <c r="W158" s="171">
        <f t="shared" si="16"/>
        <v>0</v>
      </c>
      <c r="X158" s="171">
        <v>0</v>
      </c>
      <c r="Y158" s="171">
        <f t="shared" si="17"/>
        <v>0</v>
      </c>
      <c r="Z158" s="171">
        <v>0</v>
      </c>
      <c r="AA158" s="172">
        <f t="shared" si="18"/>
        <v>0</v>
      </c>
      <c r="AR158" s="18" t="s">
        <v>93</v>
      </c>
      <c r="AT158" s="18" t="s">
        <v>182</v>
      </c>
      <c r="AU158" s="18" t="s">
        <v>86</v>
      </c>
      <c r="AY158" s="18" t="s">
        <v>181</v>
      </c>
      <c r="BE158" s="113">
        <f t="shared" si="19"/>
        <v>0</v>
      </c>
      <c r="BF158" s="113">
        <f t="shared" si="20"/>
        <v>850.5</v>
      </c>
      <c r="BG158" s="113">
        <f t="shared" si="21"/>
        <v>0</v>
      </c>
      <c r="BH158" s="113">
        <f t="shared" si="22"/>
        <v>0</v>
      </c>
      <c r="BI158" s="113">
        <f t="shared" si="23"/>
        <v>0</v>
      </c>
      <c r="BJ158" s="18" t="s">
        <v>86</v>
      </c>
      <c r="BK158" s="113">
        <f t="shared" si="24"/>
        <v>850.5</v>
      </c>
      <c r="BL158" s="18" t="s">
        <v>93</v>
      </c>
      <c r="BM158" s="18" t="s">
        <v>263</v>
      </c>
    </row>
    <row r="159" spans="2:65" s="1" customFormat="1" ht="31.5" customHeight="1">
      <c r="B159" s="137"/>
      <c r="C159" s="166" t="s">
        <v>223</v>
      </c>
      <c r="D159" s="166" t="s">
        <v>182</v>
      </c>
      <c r="E159" s="167" t="s">
        <v>224</v>
      </c>
      <c r="F159" s="308" t="s">
        <v>225</v>
      </c>
      <c r="G159" s="308"/>
      <c r="H159" s="308"/>
      <c r="I159" s="308"/>
      <c r="J159" s="168" t="s">
        <v>193</v>
      </c>
      <c r="K159" s="169">
        <v>86.4</v>
      </c>
      <c r="L159" s="309">
        <v>25</v>
      </c>
      <c r="M159" s="309"/>
      <c r="N159" s="310">
        <f t="shared" si="15"/>
        <v>2160</v>
      </c>
      <c r="O159" s="310"/>
      <c r="P159" s="310"/>
      <c r="Q159" s="310"/>
      <c r="R159" s="140"/>
      <c r="T159" s="170" t="s">
        <v>5</v>
      </c>
      <c r="U159" s="43" t="s">
        <v>42</v>
      </c>
      <c r="V159" s="186"/>
      <c r="W159" s="171">
        <f t="shared" si="16"/>
        <v>0</v>
      </c>
      <c r="X159" s="171">
        <v>0</v>
      </c>
      <c r="Y159" s="171">
        <f t="shared" si="17"/>
        <v>0</v>
      </c>
      <c r="Z159" s="171">
        <v>0</v>
      </c>
      <c r="AA159" s="172">
        <f t="shared" si="18"/>
        <v>0</v>
      </c>
      <c r="AR159" s="18" t="s">
        <v>93</v>
      </c>
      <c r="AT159" s="18" t="s">
        <v>182</v>
      </c>
      <c r="AU159" s="18" t="s">
        <v>86</v>
      </c>
      <c r="AY159" s="18" t="s">
        <v>181</v>
      </c>
      <c r="BE159" s="113">
        <f t="shared" si="19"/>
        <v>0</v>
      </c>
      <c r="BF159" s="113">
        <f t="shared" si="20"/>
        <v>2160</v>
      </c>
      <c r="BG159" s="113">
        <f t="shared" si="21"/>
        <v>0</v>
      </c>
      <c r="BH159" s="113">
        <f t="shared" si="22"/>
        <v>0</v>
      </c>
      <c r="BI159" s="113">
        <f t="shared" si="23"/>
        <v>0</v>
      </c>
      <c r="BJ159" s="18" t="s">
        <v>86</v>
      </c>
      <c r="BK159" s="113">
        <f t="shared" si="24"/>
        <v>2160</v>
      </c>
      <c r="BL159" s="18" t="s">
        <v>93</v>
      </c>
      <c r="BM159" s="18" t="s">
        <v>269</v>
      </c>
    </row>
    <row r="160" spans="2:65" s="1" customFormat="1" ht="31.5" customHeight="1">
      <c r="B160" s="137"/>
      <c r="C160" s="166" t="s">
        <v>226</v>
      </c>
      <c r="D160" s="166" t="s">
        <v>182</v>
      </c>
      <c r="E160" s="167" t="s">
        <v>227</v>
      </c>
      <c r="F160" s="308" t="s">
        <v>228</v>
      </c>
      <c r="G160" s="308"/>
      <c r="H160" s="308"/>
      <c r="I160" s="308"/>
      <c r="J160" s="168" t="s">
        <v>193</v>
      </c>
      <c r="K160" s="169">
        <v>86.4</v>
      </c>
      <c r="L160" s="309">
        <v>2</v>
      </c>
      <c r="M160" s="309"/>
      <c r="N160" s="310">
        <f t="shared" si="15"/>
        <v>172.8</v>
      </c>
      <c r="O160" s="310"/>
      <c r="P160" s="310"/>
      <c r="Q160" s="310"/>
      <c r="R160" s="140"/>
      <c r="T160" s="170" t="s">
        <v>5</v>
      </c>
      <c r="U160" s="43" t="s">
        <v>42</v>
      </c>
      <c r="V160" s="186"/>
      <c r="W160" s="171">
        <f t="shared" si="16"/>
        <v>0</v>
      </c>
      <c r="X160" s="171">
        <v>0</v>
      </c>
      <c r="Y160" s="171">
        <f t="shared" si="17"/>
        <v>0</v>
      </c>
      <c r="Z160" s="171">
        <v>0</v>
      </c>
      <c r="AA160" s="172">
        <f t="shared" si="18"/>
        <v>0</v>
      </c>
      <c r="AR160" s="18" t="s">
        <v>93</v>
      </c>
      <c r="AT160" s="18" t="s">
        <v>182</v>
      </c>
      <c r="AU160" s="18" t="s">
        <v>86</v>
      </c>
      <c r="AY160" s="18" t="s">
        <v>181</v>
      </c>
      <c r="BE160" s="113">
        <f t="shared" si="19"/>
        <v>0</v>
      </c>
      <c r="BF160" s="113">
        <f t="shared" si="20"/>
        <v>172.8</v>
      </c>
      <c r="BG160" s="113">
        <f t="shared" si="21"/>
        <v>0</v>
      </c>
      <c r="BH160" s="113">
        <f t="shared" si="22"/>
        <v>0</v>
      </c>
      <c r="BI160" s="113">
        <f t="shared" si="23"/>
        <v>0</v>
      </c>
      <c r="BJ160" s="18" t="s">
        <v>86</v>
      </c>
      <c r="BK160" s="113">
        <f t="shared" si="24"/>
        <v>172.8</v>
      </c>
      <c r="BL160" s="18" t="s">
        <v>93</v>
      </c>
      <c r="BM160" s="18" t="s">
        <v>275</v>
      </c>
    </row>
    <row r="161" spans="2:65" s="1" customFormat="1" ht="31.5" customHeight="1">
      <c r="B161" s="137"/>
      <c r="C161" s="166" t="s">
        <v>229</v>
      </c>
      <c r="D161" s="166" t="s">
        <v>182</v>
      </c>
      <c r="E161" s="167" t="s">
        <v>230</v>
      </c>
      <c r="F161" s="308" t="s">
        <v>231</v>
      </c>
      <c r="G161" s="308"/>
      <c r="H161" s="308"/>
      <c r="I161" s="308"/>
      <c r="J161" s="168" t="s">
        <v>210</v>
      </c>
      <c r="K161" s="169">
        <v>0.63200000000000001</v>
      </c>
      <c r="L161" s="309">
        <v>1000</v>
      </c>
      <c r="M161" s="309"/>
      <c r="N161" s="310">
        <f t="shared" si="15"/>
        <v>632</v>
      </c>
      <c r="O161" s="310"/>
      <c r="P161" s="310"/>
      <c r="Q161" s="310"/>
      <c r="R161" s="140"/>
      <c r="T161" s="170" t="s">
        <v>5</v>
      </c>
      <c r="U161" s="43" t="s">
        <v>42</v>
      </c>
      <c r="V161" s="186"/>
      <c r="W161" s="171">
        <f t="shared" si="16"/>
        <v>0</v>
      </c>
      <c r="X161" s="171">
        <v>0</v>
      </c>
      <c r="Y161" s="171">
        <f t="shared" si="17"/>
        <v>0</v>
      </c>
      <c r="Z161" s="171">
        <v>0</v>
      </c>
      <c r="AA161" s="172">
        <f t="shared" si="18"/>
        <v>0</v>
      </c>
      <c r="AR161" s="18" t="s">
        <v>93</v>
      </c>
      <c r="AT161" s="18" t="s">
        <v>182</v>
      </c>
      <c r="AU161" s="18" t="s">
        <v>86</v>
      </c>
      <c r="AY161" s="18" t="s">
        <v>181</v>
      </c>
      <c r="BE161" s="113">
        <f t="shared" si="19"/>
        <v>0</v>
      </c>
      <c r="BF161" s="113">
        <f t="shared" si="20"/>
        <v>632</v>
      </c>
      <c r="BG161" s="113">
        <f t="shared" si="21"/>
        <v>0</v>
      </c>
      <c r="BH161" s="113">
        <f t="shared" si="22"/>
        <v>0</v>
      </c>
      <c r="BI161" s="113">
        <f t="shared" si="23"/>
        <v>0</v>
      </c>
      <c r="BJ161" s="18" t="s">
        <v>86</v>
      </c>
      <c r="BK161" s="113">
        <f t="shared" si="24"/>
        <v>632</v>
      </c>
      <c r="BL161" s="18" t="s">
        <v>93</v>
      </c>
      <c r="BM161" s="18" t="s">
        <v>281</v>
      </c>
    </row>
    <row r="162" spans="2:65" s="1" customFormat="1" ht="44.25" customHeight="1">
      <c r="B162" s="137"/>
      <c r="C162" s="166" t="s">
        <v>232</v>
      </c>
      <c r="D162" s="166" t="s">
        <v>182</v>
      </c>
      <c r="E162" s="167" t="s">
        <v>233</v>
      </c>
      <c r="F162" s="308" t="s">
        <v>234</v>
      </c>
      <c r="G162" s="308"/>
      <c r="H162" s="308"/>
      <c r="I162" s="308"/>
      <c r="J162" s="168" t="s">
        <v>184</v>
      </c>
      <c r="K162" s="169">
        <v>0.84799999999999998</v>
      </c>
      <c r="L162" s="309">
        <v>135</v>
      </c>
      <c r="M162" s="309"/>
      <c r="N162" s="310">
        <f t="shared" si="15"/>
        <v>114.48</v>
      </c>
      <c r="O162" s="310"/>
      <c r="P162" s="310"/>
      <c r="Q162" s="310"/>
      <c r="R162" s="140"/>
      <c r="T162" s="170" t="s">
        <v>5</v>
      </c>
      <c r="U162" s="43" t="s">
        <v>42</v>
      </c>
      <c r="V162" s="186"/>
      <c r="W162" s="171">
        <f t="shared" si="16"/>
        <v>0</v>
      </c>
      <c r="X162" s="171">
        <v>0</v>
      </c>
      <c r="Y162" s="171">
        <f t="shared" si="17"/>
        <v>0</v>
      </c>
      <c r="Z162" s="171">
        <v>0</v>
      </c>
      <c r="AA162" s="172">
        <f t="shared" si="18"/>
        <v>0</v>
      </c>
      <c r="AR162" s="18" t="s">
        <v>93</v>
      </c>
      <c r="AT162" s="18" t="s">
        <v>182</v>
      </c>
      <c r="AU162" s="18" t="s">
        <v>86</v>
      </c>
      <c r="AY162" s="18" t="s">
        <v>181</v>
      </c>
      <c r="BE162" s="113">
        <f t="shared" si="19"/>
        <v>0</v>
      </c>
      <c r="BF162" s="113">
        <f t="shared" si="20"/>
        <v>114.48</v>
      </c>
      <c r="BG162" s="113">
        <f t="shared" si="21"/>
        <v>0</v>
      </c>
      <c r="BH162" s="113">
        <f t="shared" si="22"/>
        <v>0</v>
      </c>
      <c r="BI162" s="113">
        <f t="shared" si="23"/>
        <v>0</v>
      </c>
      <c r="BJ162" s="18" t="s">
        <v>86</v>
      </c>
      <c r="BK162" s="113">
        <f t="shared" si="24"/>
        <v>114.48</v>
      </c>
      <c r="BL162" s="18" t="s">
        <v>93</v>
      </c>
      <c r="BM162" s="18" t="s">
        <v>287</v>
      </c>
    </row>
    <row r="163" spans="2:65" s="1" customFormat="1" ht="31.5" customHeight="1">
      <c r="B163" s="137"/>
      <c r="C163" s="166" t="s">
        <v>10</v>
      </c>
      <c r="D163" s="166" t="s">
        <v>182</v>
      </c>
      <c r="E163" s="167" t="s">
        <v>235</v>
      </c>
      <c r="F163" s="308" t="s">
        <v>236</v>
      </c>
      <c r="G163" s="308"/>
      <c r="H163" s="308"/>
      <c r="I163" s="308"/>
      <c r="J163" s="168" t="s">
        <v>193</v>
      </c>
      <c r="K163" s="169">
        <v>11.304</v>
      </c>
      <c r="L163" s="309">
        <v>35</v>
      </c>
      <c r="M163" s="309"/>
      <c r="N163" s="310">
        <f t="shared" si="15"/>
        <v>395.64</v>
      </c>
      <c r="O163" s="310"/>
      <c r="P163" s="310"/>
      <c r="Q163" s="310"/>
      <c r="R163" s="140"/>
      <c r="T163" s="170" t="s">
        <v>5</v>
      </c>
      <c r="U163" s="43" t="s">
        <v>42</v>
      </c>
      <c r="V163" s="186"/>
      <c r="W163" s="171">
        <f t="shared" si="16"/>
        <v>0</v>
      </c>
      <c r="X163" s="171">
        <v>0</v>
      </c>
      <c r="Y163" s="171">
        <f t="shared" si="17"/>
        <v>0</v>
      </c>
      <c r="Z163" s="171">
        <v>0</v>
      </c>
      <c r="AA163" s="172">
        <f t="shared" si="18"/>
        <v>0</v>
      </c>
      <c r="AR163" s="18" t="s">
        <v>93</v>
      </c>
      <c r="AT163" s="18" t="s">
        <v>182</v>
      </c>
      <c r="AU163" s="18" t="s">
        <v>86</v>
      </c>
      <c r="AY163" s="18" t="s">
        <v>181</v>
      </c>
      <c r="BE163" s="113">
        <f t="shared" si="19"/>
        <v>0</v>
      </c>
      <c r="BF163" s="113">
        <f t="shared" si="20"/>
        <v>395.64</v>
      </c>
      <c r="BG163" s="113">
        <f t="shared" si="21"/>
        <v>0</v>
      </c>
      <c r="BH163" s="113">
        <f t="shared" si="22"/>
        <v>0</v>
      </c>
      <c r="BI163" s="113">
        <f t="shared" si="23"/>
        <v>0</v>
      </c>
      <c r="BJ163" s="18" t="s">
        <v>86</v>
      </c>
      <c r="BK163" s="113">
        <f t="shared" si="24"/>
        <v>395.64</v>
      </c>
      <c r="BL163" s="18" t="s">
        <v>93</v>
      </c>
      <c r="BM163" s="18" t="s">
        <v>293</v>
      </c>
    </row>
    <row r="164" spans="2:65" s="1" customFormat="1" ht="31.5" customHeight="1">
      <c r="B164" s="137"/>
      <c r="C164" s="166" t="s">
        <v>237</v>
      </c>
      <c r="D164" s="166" t="s">
        <v>182</v>
      </c>
      <c r="E164" s="167" t="s">
        <v>238</v>
      </c>
      <c r="F164" s="308" t="s">
        <v>239</v>
      </c>
      <c r="G164" s="308"/>
      <c r="H164" s="308"/>
      <c r="I164" s="308"/>
      <c r="J164" s="168" t="s">
        <v>193</v>
      </c>
      <c r="K164" s="169">
        <v>11.304</v>
      </c>
      <c r="L164" s="309">
        <v>2</v>
      </c>
      <c r="M164" s="309"/>
      <c r="N164" s="310">
        <f t="shared" si="15"/>
        <v>22.61</v>
      </c>
      <c r="O164" s="310"/>
      <c r="P164" s="310"/>
      <c r="Q164" s="310"/>
      <c r="R164" s="140"/>
      <c r="T164" s="170" t="s">
        <v>5</v>
      </c>
      <c r="U164" s="43" t="s">
        <v>42</v>
      </c>
      <c r="V164" s="186"/>
      <c r="W164" s="171">
        <f t="shared" si="16"/>
        <v>0</v>
      </c>
      <c r="X164" s="171">
        <v>0</v>
      </c>
      <c r="Y164" s="171">
        <f t="shared" si="17"/>
        <v>0</v>
      </c>
      <c r="Z164" s="171">
        <v>0</v>
      </c>
      <c r="AA164" s="172">
        <f t="shared" si="18"/>
        <v>0</v>
      </c>
      <c r="AR164" s="18" t="s">
        <v>93</v>
      </c>
      <c r="AT164" s="18" t="s">
        <v>182</v>
      </c>
      <c r="AU164" s="18" t="s">
        <v>86</v>
      </c>
      <c r="AY164" s="18" t="s">
        <v>181</v>
      </c>
      <c r="BE164" s="113">
        <f t="shared" si="19"/>
        <v>0</v>
      </c>
      <c r="BF164" s="113">
        <f t="shared" si="20"/>
        <v>22.61</v>
      </c>
      <c r="BG164" s="113">
        <f t="shared" si="21"/>
        <v>0</v>
      </c>
      <c r="BH164" s="113">
        <f t="shared" si="22"/>
        <v>0</v>
      </c>
      <c r="BI164" s="113">
        <f t="shared" si="23"/>
        <v>0</v>
      </c>
      <c r="BJ164" s="18" t="s">
        <v>86</v>
      </c>
      <c r="BK164" s="113">
        <f t="shared" si="24"/>
        <v>22.61</v>
      </c>
      <c r="BL164" s="18" t="s">
        <v>93</v>
      </c>
      <c r="BM164" s="18" t="s">
        <v>299</v>
      </c>
    </row>
    <row r="165" spans="2:65" s="1" customFormat="1" ht="31.5" customHeight="1">
      <c r="B165" s="137"/>
      <c r="C165" s="166" t="s">
        <v>240</v>
      </c>
      <c r="D165" s="166" t="s">
        <v>182</v>
      </c>
      <c r="E165" s="167" t="s">
        <v>241</v>
      </c>
      <c r="F165" s="308" t="s">
        <v>242</v>
      </c>
      <c r="G165" s="308"/>
      <c r="H165" s="308"/>
      <c r="I165" s="308"/>
      <c r="J165" s="168" t="s">
        <v>210</v>
      </c>
      <c r="K165" s="169">
        <v>0.14699999999999999</v>
      </c>
      <c r="L165" s="309">
        <v>1000</v>
      </c>
      <c r="M165" s="309"/>
      <c r="N165" s="310">
        <f t="shared" si="15"/>
        <v>147</v>
      </c>
      <c r="O165" s="310"/>
      <c r="P165" s="310"/>
      <c r="Q165" s="310"/>
      <c r="R165" s="140"/>
      <c r="T165" s="170" t="s">
        <v>5</v>
      </c>
      <c r="U165" s="43" t="s">
        <v>42</v>
      </c>
      <c r="V165" s="186"/>
      <c r="W165" s="171">
        <f t="shared" si="16"/>
        <v>0</v>
      </c>
      <c r="X165" s="171">
        <v>0</v>
      </c>
      <c r="Y165" s="171">
        <f t="shared" si="17"/>
        <v>0</v>
      </c>
      <c r="Z165" s="171">
        <v>0</v>
      </c>
      <c r="AA165" s="172">
        <f t="shared" si="18"/>
        <v>0</v>
      </c>
      <c r="AR165" s="18" t="s">
        <v>93</v>
      </c>
      <c r="AT165" s="18" t="s">
        <v>182</v>
      </c>
      <c r="AU165" s="18" t="s">
        <v>86</v>
      </c>
      <c r="AY165" s="18" t="s">
        <v>181</v>
      </c>
      <c r="BE165" s="113">
        <f t="shared" si="19"/>
        <v>0</v>
      </c>
      <c r="BF165" s="113">
        <f t="shared" si="20"/>
        <v>147</v>
      </c>
      <c r="BG165" s="113">
        <f t="shared" si="21"/>
        <v>0</v>
      </c>
      <c r="BH165" s="113">
        <f t="shared" si="22"/>
        <v>0</v>
      </c>
      <c r="BI165" s="113">
        <f t="shared" si="23"/>
        <v>0</v>
      </c>
      <c r="BJ165" s="18" t="s">
        <v>86</v>
      </c>
      <c r="BK165" s="113">
        <f t="shared" si="24"/>
        <v>147</v>
      </c>
      <c r="BL165" s="18" t="s">
        <v>93</v>
      </c>
      <c r="BM165" s="18" t="s">
        <v>305</v>
      </c>
    </row>
    <row r="166" spans="2:65" s="1" customFormat="1" ht="44.25" customHeight="1">
      <c r="B166" s="137"/>
      <c r="C166" s="166" t="s">
        <v>243</v>
      </c>
      <c r="D166" s="166" t="s">
        <v>182</v>
      </c>
      <c r="E166" s="167" t="s">
        <v>244</v>
      </c>
      <c r="F166" s="308" t="s">
        <v>245</v>
      </c>
      <c r="G166" s="308"/>
      <c r="H166" s="308"/>
      <c r="I166" s="308"/>
      <c r="J166" s="168" t="s">
        <v>193</v>
      </c>
      <c r="K166" s="169">
        <v>171.5</v>
      </c>
      <c r="L166" s="309">
        <v>18</v>
      </c>
      <c r="M166" s="309"/>
      <c r="N166" s="310">
        <f t="shared" si="15"/>
        <v>3087</v>
      </c>
      <c r="O166" s="310"/>
      <c r="P166" s="310"/>
      <c r="Q166" s="310"/>
      <c r="R166" s="140"/>
      <c r="T166" s="170" t="s">
        <v>5</v>
      </c>
      <c r="U166" s="43" t="s">
        <v>42</v>
      </c>
      <c r="V166" s="186"/>
      <c r="W166" s="171">
        <f t="shared" si="16"/>
        <v>0</v>
      </c>
      <c r="X166" s="171">
        <v>0</v>
      </c>
      <c r="Y166" s="171">
        <f t="shared" si="17"/>
        <v>0</v>
      </c>
      <c r="Z166" s="171">
        <v>0</v>
      </c>
      <c r="AA166" s="172">
        <f t="shared" si="18"/>
        <v>0</v>
      </c>
      <c r="AR166" s="18" t="s">
        <v>93</v>
      </c>
      <c r="AT166" s="18" t="s">
        <v>182</v>
      </c>
      <c r="AU166" s="18" t="s">
        <v>86</v>
      </c>
      <c r="AY166" s="18" t="s">
        <v>181</v>
      </c>
      <c r="BE166" s="113">
        <f t="shared" si="19"/>
        <v>0</v>
      </c>
      <c r="BF166" s="113">
        <f t="shared" si="20"/>
        <v>3087</v>
      </c>
      <c r="BG166" s="113">
        <f t="shared" si="21"/>
        <v>0</v>
      </c>
      <c r="BH166" s="113">
        <f t="shared" si="22"/>
        <v>0</v>
      </c>
      <c r="BI166" s="113">
        <f t="shared" si="23"/>
        <v>0</v>
      </c>
      <c r="BJ166" s="18" t="s">
        <v>86</v>
      </c>
      <c r="BK166" s="113">
        <f t="shared" si="24"/>
        <v>3087</v>
      </c>
      <c r="BL166" s="18" t="s">
        <v>93</v>
      </c>
      <c r="BM166" s="18" t="s">
        <v>311</v>
      </c>
    </row>
    <row r="167" spans="2:65" s="10" customFormat="1" ht="29.85" customHeight="1">
      <c r="B167" s="155"/>
      <c r="C167" s="156"/>
      <c r="D167" s="165" t="s">
        <v>1505</v>
      </c>
      <c r="E167" s="165"/>
      <c r="F167" s="165"/>
      <c r="G167" s="165"/>
      <c r="H167" s="165"/>
      <c r="I167" s="165"/>
      <c r="J167" s="165"/>
      <c r="K167" s="165"/>
      <c r="L167" s="165"/>
      <c r="M167" s="165"/>
      <c r="N167" s="314">
        <f>BK167</f>
        <v>38754.65</v>
      </c>
      <c r="O167" s="315"/>
      <c r="P167" s="315"/>
      <c r="Q167" s="315"/>
      <c r="R167" s="158"/>
      <c r="T167" s="159"/>
      <c r="U167" s="156"/>
      <c r="V167" s="156"/>
      <c r="W167" s="160">
        <f>SUM(W168:W189)</f>
        <v>0</v>
      </c>
      <c r="X167" s="156"/>
      <c r="Y167" s="160">
        <f>SUM(Y168:Y189)</f>
        <v>0</v>
      </c>
      <c r="Z167" s="156"/>
      <c r="AA167" s="161">
        <f>SUM(AA168:AA189)</f>
        <v>0</v>
      </c>
      <c r="AR167" s="162" t="s">
        <v>82</v>
      </c>
      <c r="AT167" s="163" t="s">
        <v>74</v>
      </c>
      <c r="AU167" s="163" t="s">
        <v>82</v>
      </c>
      <c r="AY167" s="162" t="s">
        <v>181</v>
      </c>
      <c r="BK167" s="164">
        <f>SUM(BK168:BK189)</f>
        <v>38754.65</v>
      </c>
    </row>
    <row r="168" spans="2:65" s="1" customFormat="1" ht="31.5" customHeight="1">
      <c r="B168" s="137"/>
      <c r="C168" s="166" t="s">
        <v>246</v>
      </c>
      <c r="D168" s="166" t="s">
        <v>182</v>
      </c>
      <c r="E168" s="167" t="s">
        <v>247</v>
      </c>
      <c r="F168" s="308" t="s">
        <v>1524</v>
      </c>
      <c r="G168" s="308"/>
      <c r="H168" s="308"/>
      <c r="I168" s="308"/>
      <c r="J168" s="168" t="s">
        <v>184</v>
      </c>
      <c r="K168" s="169">
        <v>77.835999999999999</v>
      </c>
      <c r="L168" s="309">
        <v>105</v>
      </c>
      <c r="M168" s="309"/>
      <c r="N168" s="310">
        <f t="shared" ref="N168:N189" si="25">ROUND(L168*K168,2)</f>
        <v>8172.78</v>
      </c>
      <c r="O168" s="310"/>
      <c r="P168" s="310"/>
      <c r="Q168" s="310"/>
      <c r="R168" s="140"/>
      <c r="T168" s="170" t="s">
        <v>5</v>
      </c>
      <c r="U168" s="43" t="s">
        <v>42</v>
      </c>
      <c r="V168" s="186"/>
      <c r="W168" s="171">
        <f t="shared" ref="W168:W189" si="26">V168*K168</f>
        <v>0</v>
      </c>
      <c r="X168" s="171">
        <v>0</v>
      </c>
      <c r="Y168" s="171">
        <f t="shared" ref="Y168:Y189" si="27">X168*K168</f>
        <v>0</v>
      </c>
      <c r="Z168" s="171">
        <v>0</v>
      </c>
      <c r="AA168" s="172">
        <f t="shared" ref="AA168:AA189" si="28">Z168*K168</f>
        <v>0</v>
      </c>
      <c r="AR168" s="18" t="s">
        <v>93</v>
      </c>
      <c r="AT168" s="18" t="s">
        <v>182</v>
      </c>
      <c r="AU168" s="18" t="s">
        <v>86</v>
      </c>
      <c r="AY168" s="18" t="s">
        <v>181</v>
      </c>
      <c r="BE168" s="113">
        <f t="shared" ref="BE168:BE189" si="29">IF(U168="základná",N168,0)</f>
        <v>0</v>
      </c>
      <c r="BF168" s="113">
        <f t="shared" ref="BF168:BF189" si="30">IF(U168="znížená",N168,0)</f>
        <v>8172.78</v>
      </c>
      <c r="BG168" s="113">
        <f t="shared" ref="BG168:BG189" si="31">IF(U168="zákl. prenesená",N168,0)</f>
        <v>0</v>
      </c>
      <c r="BH168" s="113">
        <f t="shared" ref="BH168:BH189" si="32">IF(U168="zníž. prenesená",N168,0)</f>
        <v>0</v>
      </c>
      <c r="BI168" s="113">
        <f t="shared" ref="BI168:BI189" si="33">IF(U168="nulová",N168,0)</f>
        <v>0</v>
      </c>
      <c r="BJ168" s="18" t="s">
        <v>86</v>
      </c>
      <c r="BK168" s="113">
        <f t="shared" ref="BK168:BK189" si="34">ROUND(L168*K168,2)</f>
        <v>8172.78</v>
      </c>
      <c r="BL168" s="18" t="s">
        <v>93</v>
      </c>
      <c r="BM168" s="18" t="s">
        <v>316</v>
      </c>
    </row>
    <row r="169" spans="2:65" s="1" customFormat="1" ht="22.5" customHeight="1">
      <c r="B169" s="137"/>
      <c r="C169" s="166" t="s">
        <v>248</v>
      </c>
      <c r="D169" s="166" t="s">
        <v>182</v>
      </c>
      <c r="E169" s="167" t="s">
        <v>249</v>
      </c>
      <c r="F169" s="308" t="s">
        <v>250</v>
      </c>
      <c r="G169" s="308"/>
      <c r="H169" s="308"/>
      <c r="I169" s="308"/>
      <c r="J169" s="168" t="s">
        <v>193</v>
      </c>
      <c r="K169" s="169">
        <v>518.90800000000002</v>
      </c>
      <c r="L169" s="309">
        <v>15</v>
      </c>
      <c r="M169" s="309"/>
      <c r="N169" s="310">
        <f t="shared" si="25"/>
        <v>7783.62</v>
      </c>
      <c r="O169" s="310"/>
      <c r="P169" s="310"/>
      <c r="Q169" s="310"/>
      <c r="R169" s="140"/>
      <c r="T169" s="170" t="s">
        <v>5</v>
      </c>
      <c r="U169" s="43" t="s">
        <v>42</v>
      </c>
      <c r="V169" s="186"/>
      <c r="W169" s="171">
        <f t="shared" si="26"/>
        <v>0</v>
      </c>
      <c r="X169" s="171">
        <v>0</v>
      </c>
      <c r="Y169" s="171">
        <f t="shared" si="27"/>
        <v>0</v>
      </c>
      <c r="Z169" s="171">
        <v>0</v>
      </c>
      <c r="AA169" s="172">
        <f t="shared" si="28"/>
        <v>0</v>
      </c>
      <c r="AR169" s="18" t="s">
        <v>93</v>
      </c>
      <c r="AT169" s="18" t="s">
        <v>182</v>
      </c>
      <c r="AU169" s="18" t="s">
        <v>86</v>
      </c>
      <c r="AY169" s="18" t="s">
        <v>181</v>
      </c>
      <c r="BE169" s="113">
        <f t="shared" si="29"/>
        <v>0</v>
      </c>
      <c r="BF169" s="113">
        <f t="shared" si="30"/>
        <v>7783.62</v>
      </c>
      <c r="BG169" s="113">
        <f t="shared" si="31"/>
        <v>0</v>
      </c>
      <c r="BH169" s="113">
        <f t="shared" si="32"/>
        <v>0</v>
      </c>
      <c r="BI169" s="113">
        <f t="shared" si="33"/>
        <v>0</v>
      </c>
      <c r="BJ169" s="18" t="s">
        <v>86</v>
      </c>
      <c r="BK169" s="113">
        <f t="shared" si="34"/>
        <v>7783.62</v>
      </c>
      <c r="BL169" s="18" t="s">
        <v>93</v>
      </c>
      <c r="BM169" s="18" t="s">
        <v>322</v>
      </c>
    </row>
    <row r="170" spans="2:65" s="1" customFormat="1" ht="22.5" customHeight="1">
      <c r="B170" s="137"/>
      <c r="C170" s="166" t="s">
        <v>251</v>
      </c>
      <c r="D170" s="166" t="s">
        <v>182</v>
      </c>
      <c r="E170" s="167" t="s">
        <v>252</v>
      </c>
      <c r="F170" s="308" t="s">
        <v>253</v>
      </c>
      <c r="G170" s="308"/>
      <c r="H170" s="308"/>
      <c r="I170" s="308"/>
      <c r="J170" s="168" t="s">
        <v>193</v>
      </c>
      <c r="K170" s="169">
        <v>518.90800000000002</v>
      </c>
      <c r="L170" s="309">
        <v>2</v>
      </c>
      <c r="M170" s="309"/>
      <c r="N170" s="310">
        <f t="shared" si="25"/>
        <v>1037.82</v>
      </c>
      <c r="O170" s="310"/>
      <c r="P170" s="310"/>
      <c r="Q170" s="310"/>
      <c r="R170" s="140"/>
      <c r="T170" s="170" t="s">
        <v>5</v>
      </c>
      <c r="U170" s="43" t="s">
        <v>42</v>
      </c>
      <c r="V170" s="186"/>
      <c r="W170" s="171">
        <f t="shared" si="26"/>
        <v>0</v>
      </c>
      <c r="X170" s="171">
        <v>0</v>
      </c>
      <c r="Y170" s="171">
        <f t="shared" si="27"/>
        <v>0</v>
      </c>
      <c r="Z170" s="171">
        <v>0</v>
      </c>
      <c r="AA170" s="172">
        <f t="shared" si="28"/>
        <v>0</v>
      </c>
      <c r="AR170" s="18" t="s">
        <v>93</v>
      </c>
      <c r="AT170" s="18" t="s">
        <v>182</v>
      </c>
      <c r="AU170" s="18" t="s">
        <v>86</v>
      </c>
      <c r="AY170" s="18" t="s">
        <v>181</v>
      </c>
      <c r="BE170" s="113">
        <f t="shared" si="29"/>
        <v>0</v>
      </c>
      <c r="BF170" s="113">
        <f t="shared" si="30"/>
        <v>1037.82</v>
      </c>
      <c r="BG170" s="113">
        <f t="shared" si="31"/>
        <v>0</v>
      </c>
      <c r="BH170" s="113">
        <f t="shared" si="32"/>
        <v>0</v>
      </c>
      <c r="BI170" s="113">
        <f t="shared" si="33"/>
        <v>0</v>
      </c>
      <c r="BJ170" s="18" t="s">
        <v>86</v>
      </c>
      <c r="BK170" s="113">
        <f t="shared" si="34"/>
        <v>1037.82</v>
      </c>
      <c r="BL170" s="18" t="s">
        <v>93</v>
      </c>
      <c r="BM170" s="18" t="s">
        <v>327</v>
      </c>
    </row>
    <row r="171" spans="2:65" s="1" customFormat="1" ht="31.5" customHeight="1">
      <c r="B171" s="137"/>
      <c r="C171" s="166" t="s">
        <v>254</v>
      </c>
      <c r="D171" s="166" t="s">
        <v>182</v>
      </c>
      <c r="E171" s="167" t="s">
        <v>255</v>
      </c>
      <c r="F171" s="308" t="s">
        <v>256</v>
      </c>
      <c r="G171" s="308"/>
      <c r="H171" s="308"/>
      <c r="I171" s="308"/>
      <c r="J171" s="168" t="s">
        <v>193</v>
      </c>
      <c r="K171" s="169">
        <v>467.017</v>
      </c>
      <c r="L171" s="309">
        <v>8</v>
      </c>
      <c r="M171" s="309"/>
      <c r="N171" s="310">
        <f t="shared" si="25"/>
        <v>3736.14</v>
      </c>
      <c r="O171" s="310"/>
      <c r="P171" s="310"/>
      <c r="Q171" s="310"/>
      <c r="R171" s="140"/>
      <c r="T171" s="170" t="s">
        <v>5</v>
      </c>
      <c r="U171" s="43" t="s">
        <v>42</v>
      </c>
      <c r="V171" s="186"/>
      <c r="W171" s="171">
        <f t="shared" si="26"/>
        <v>0</v>
      </c>
      <c r="X171" s="171">
        <v>0</v>
      </c>
      <c r="Y171" s="171">
        <f t="shared" si="27"/>
        <v>0</v>
      </c>
      <c r="Z171" s="171">
        <v>0</v>
      </c>
      <c r="AA171" s="172">
        <f t="shared" si="28"/>
        <v>0</v>
      </c>
      <c r="AR171" s="18" t="s">
        <v>93</v>
      </c>
      <c r="AT171" s="18" t="s">
        <v>182</v>
      </c>
      <c r="AU171" s="18" t="s">
        <v>86</v>
      </c>
      <c r="AY171" s="18" t="s">
        <v>181</v>
      </c>
      <c r="BE171" s="113">
        <f t="shared" si="29"/>
        <v>0</v>
      </c>
      <c r="BF171" s="113">
        <f t="shared" si="30"/>
        <v>3736.14</v>
      </c>
      <c r="BG171" s="113">
        <f t="shared" si="31"/>
        <v>0</v>
      </c>
      <c r="BH171" s="113">
        <f t="shared" si="32"/>
        <v>0</v>
      </c>
      <c r="BI171" s="113">
        <f t="shared" si="33"/>
        <v>0</v>
      </c>
      <c r="BJ171" s="18" t="s">
        <v>86</v>
      </c>
      <c r="BK171" s="113">
        <f t="shared" si="34"/>
        <v>3736.14</v>
      </c>
      <c r="BL171" s="18" t="s">
        <v>93</v>
      </c>
      <c r="BM171" s="18" t="s">
        <v>333</v>
      </c>
    </row>
    <row r="172" spans="2:65" s="1" customFormat="1" ht="31.5" customHeight="1">
      <c r="B172" s="137"/>
      <c r="C172" s="166" t="s">
        <v>257</v>
      </c>
      <c r="D172" s="166" t="s">
        <v>182</v>
      </c>
      <c r="E172" s="167" t="s">
        <v>258</v>
      </c>
      <c r="F172" s="308" t="s">
        <v>259</v>
      </c>
      <c r="G172" s="308"/>
      <c r="H172" s="308"/>
      <c r="I172" s="308"/>
      <c r="J172" s="168" t="s">
        <v>193</v>
      </c>
      <c r="K172" s="169">
        <v>467.017</v>
      </c>
      <c r="L172" s="309">
        <v>2</v>
      </c>
      <c r="M172" s="309"/>
      <c r="N172" s="310">
        <f t="shared" si="25"/>
        <v>934.03</v>
      </c>
      <c r="O172" s="310"/>
      <c r="P172" s="310"/>
      <c r="Q172" s="310"/>
      <c r="R172" s="140"/>
      <c r="T172" s="170" t="s">
        <v>5</v>
      </c>
      <c r="U172" s="43" t="s">
        <v>42</v>
      </c>
      <c r="V172" s="186"/>
      <c r="W172" s="171">
        <f t="shared" si="26"/>
        <v>0</v>
      </c>
      <c r="X172" s="171">
        <v>0</v>
      </c>
      <c r="Y172" s="171">
        <f t="shared" si="27"/>
        <v>0</v>
      </c>
      <c r="Z172" s="171">
        <v>0</v>
      </c>
      <c r="AA172" s="172">
        <f t="shared" si="28"/>
        <v>0</v>
      </c>
      <c r="AR172" s="18" t="s">
        <v>93</v>
      </c>
      <c r="AT172" s="18" t="s">
        <v>182</v>
      </c>
      <c r="AU172" s="18" t="s">
        <v>86</v>
      </c>
      <c r="AY172" s="18" t="s">
        <v>181</v>
      </c>
      <c r="BE172" s="113">
        <f t="shared" si="29"/>
        <v>0</v>
      </c>
      <c r="BF172" s="113">
        <f t="shared" si="30"/>
        <v>934.03</v>
      </c>
      <c r="BG172" s="113">
        <f t="shared" si="31"/>
        <v>0</v>
      </c>
      <c r="BH172" s="113">
        <f t="shared" si="32"/>
        <v>0</v>
      </c>
      <c r="BI172" s="113">
        <f t="shared" si="33"/>
        <v>0</v>
      </c>
      <c r="BJ172" s="18" t="s">
        <v>86</v>
      </c>
      <c r="BK172" s="113">
        <f t="shared" si="34"/>
        <v>934.03</v>
      </c>
      <c r="BL172" s="18" t="s">
        <v>93</v>
      </c>
      <c r="BM172" s="18" t="s">
        <v>339</v>
      </c>
    </row>
    <row r="173" spans="2:65" s="1" customFormat="1" ht="31.5" customHeight="1">
      <c r="B173" s="137"/>
      <c r="C173" s="166" t="s">
        <v>260</v>
      </c>
      <c r="D173" s="166" t="s">
        <v>182</v>
      </c>
      <c r="E173" s="167" t="s">
        <v>261</v>
      </c>
      <c r="F173" s="308" t="s">
        <v>262</v>
      </c>
      <c r="G173" s="308"/>
      <c r="H173" s="308"/>
      <c r="I173" s="308"/>
      <c r="J173" s="168" t="s">
        <v>193</v>
      </c>
      <c r="K173" s="169">
        <v>12.936</v>
      </c>
      <c r="L173" s="309">
        <v>15</v>
      </c>
      <c r="M173" s="309"/>
      <c r="N173" s="310">
        <f t="shared" si="25"/>
        <v>194.04</v>
      </c>
      <c r="O173" s="310"/>
      <c r="P173" s="310"/>
      <c r="Q173" s="310"/>
      <c r="R173" s="140"/>
      <c r="T173" s="170" t="s">
        <v>5</v>
      </c>
      <c r="U173" s="43" t="s">
        <v>42</v>
      </c>
      <c r="V173" s="186"/>
      <c r="W173" s="171">
        <f t="shared" si="26"/>
        <v>0</v>
      </c>
      <c r="X173" s="171">
        <v>0</v>
      </c>
      <c r="Y173" s="171">
        <f t="shared" si="27"/>
        <v>0</v>
      </c>
      <c r="Z173" s="171">
        <v>0</v>
      </c>
      <c r="AA173" s="172">
        <f t="shared" si="28"/>
        <v>0</v>
      </c>
      <c r="AR173" s="18" t="s">
        <v>93</v>
      </c>
      <c r="AT173" s="18" t="s">
        <v>182</v>
      </c>
      <c r="AU173" s="18" t="s">
        <v>86</v>
      </c>
      <c r="AY173" s="18" t="s">
        <v>181</v>
      </c>
      <c r="BE173" s="113">
        <f t="shared" si="29"/>
        <v>0</v>
      </c>
      <c r="BF173" s="113">
        <f t="shared" si="30"/>
        <v>194.04</v>
      </c>
      <c r="BG173" s="113">
        <f t="shared" si="31"/>
        <v>0</v>
      </c>
      <c r="BH173" s="113">
        <f t="shared" si="32"/>
        <v>0</v>
      </c>
      <c r="BI173" s="113">
        <f t="shared" si="33"/>
        <v>0</v>
      </c>
      <c r="BJ173" s="18" t="s">
        <v>86</v>
      </c>
      <c r="BK173" s="113">
        <f t="shared" si="34"/>
        <v>194.04</v>
      </c>
      <c r="BL173" s="18" t="s">
        <v>93</v>
      </c>
      <c r="BM173" s="18" t="s">
        <v>346</v>
      </c>
    </row>
    <row r="174" spans="2:65" s="1" customFormat="1" ht="44.25" customHeight="1">
      <c r="B174" s="137"/>
      <c r="C174" s="166" t="s">
        <v>263</v>
      </c>
      <c r="D174" s="166" t="s">
        <v>182</v>
      </c>
      <c r="E174" s="167" t="s">
        <v>264</v>
      </c>
      <c r="F174" s="308" t="s">
        <v>265</v>
      </c>
      <c r="G174" s="308"/>
      <c r="H174" s="308"/>
      <c r="I174" s="308"/>
      <c r="J174" s="168" t="s">
        <v>210</v>
      </c>
      <c r="K174" s="169">
        <v>9.34</v>
      </c>
      <c r="L174" s="309">
        <v>1000</v>
      </c>
      <c r="M174" s="309"/>
      <c r="N174" s="310">
        <f t="shared" si="25"/>
        <v>9340</v>
      </c>
      <c r="O174" s="310"/>
      <c r="P174" s="310"/>
      <c r="Q174" s="310"/>
      <c r="R174" s="140"/>
      <c r="T174" s="170" t="s">
        <v>5</v>
      </c>
      <c r="U174" s="43" t="s">
        <v>42</v>
      </c>
      <c r="V174" s="186"/>
      <c r="W174" s="171">
        <f t="shared" si="26"/>
        <v>0</v>
      </c>
      <c r="X174" s="171">
        <v>0</v>
      </c>
      <c r="Y174" s="171">
        <f t="shared" si="27"/>
        <v>0</v>
      </c>
      <c r="Z174" s="171">
        <v>0</v>
      </c>
      <c r="AA174" s="172">
        <f t="shared" si="28"/>
        <v>0</v>
      </c>
      <c r="AR174" s="18" t="s">
        <v>93</v>
      </c>
      <c r="AT174" s="18" t="s">
        <v>182</v>
      </c>
      <c r="AU174" s="18" t="s">
        <v>86</v>
      </c>
      <c r="AY174" s="18" t="s">
        <v>181</v>
      </c>
      <c r="BE174" s="113">
        <f t="shared" si="29"/>
        <v>0</v>
      </c>
      <c r="BF174" s="113">
        <f t="shared" si="30"/>
        <v>9340</v>
      </c>
      <c r="BG174" s="113">
        <f t="shared" si="31"/>
        <v>0</v>
      </c>
      <c r="BH174" s="113">
        <f t="shared" si="32"/>
        <v>0</v>
      </c>
      <c r="BI174" s="113">
        <f t="shared" si="33"/>
        <v>0</v>
      </c>
      <c r="BJ174" s="18" t="s">
        <v>86</v>
      </c>
      <c r="BK174" s="113">
        <f t="shared" si="34"/>
        <v>9340</v>
      </c>
      <c r="BL174" s="18" t="s">
        <v>93</v>
      </c>
      <c r="BM174" s="18" t="s">
        <v>352</v>
      </c>
    </row>
    <row r="175" spans="2:65" s="1" customFormat="1" ht="22.5" customHeight="1">
      <c r="B175" s="137"/>
      <c r="C175" s="166" t="s">
        <v>266</v>
      </c>
      <c r="D175" s="166" t="s">
        <v>182</v>
      </c>
      <c r="E175" s="167" t="s">
        <v>267</v>
      </c>
      <c r="F175" s="308" t="s">
        <v>268</v>
      </c>
      <c r="G175" s="308"/>
      <c r="H175" s="308"/>
      <c r="I175" s="308"/>
      <c r="J175" s="168" t="s">
        <v>184</v>
      </c>
      <c r="K175" s="169">
        <v>2.843</v>
      </c>
      <c r="L175" s="309">
        <v>150</v>
      </c>
      <c r="M175" s="309"/>
      <c r="N175" s="310">
        <f t="shared" si="25"/>
        <v>426.45</v>
      </c>
      <c r="O175" s="310"/>
      <c r="P175" s="310"/>
      <c r="Q175" s="310"/>
      <c r="R175" s="140"/>
      <c r="T175" s="170" t="s">
        <v>5</v>
      </c>
      <c r="U175" s="43" t="s">
        <v>42</v>
      </c>
      <c r="V175" s="186"/>
      <c r="W175" s="171">
        <f t="shared" si="26"/>
        <v>0</v>
      </c>
      <c r="X175" s="171">
        <v>0</v>
      </c>
      <c r="Y175" s="171">
        <f t="shared" si="27"/>
        <v>0</v>
      </c>
      <c r="Z175" s="171">
        <v>0</v>
      </c>
      <c r="AA175" s="172">
        <f t="shared" si="28"/>
        <v>0</v>
      </c>
      <c r="AR175" s="18" t="s">
        <v>93</v>
      </c>
      <c r="AT175" s="18" t="s">
        <v>182</v>
      </c>
      <c r="AU175" s="18" t="s">
        <v>86</v>
      </c>
      <c r="AY175" s="18" t="s">
        <v>181</v>
      </c>
      <c r="BE175" s="113">
        <f t="shared" si="29"/>
        <v>0</v>
      </c>
      <c r="BF175" s="113">
        <f t="shared" si="30"/>
        <v>426.45</v>
      </c>
      <c r="BG175" s="113">
        <f t="shared" si="31"/>
        <v>0</v>
      </c>
      <c r="BH175" s="113">
        <f t="shared" si="32"/>
        <v>0</v>
      </c>
      <c r="BI175" s="113">
        <f t="shared" si="33"/>
        <v>0</v>
      </c>
      <c r="BJ175" s="18" t="s">
        <v>86</v>
      </c>
      <c r="BK175" s="113">
        <f t="shared" si="34"/>
        <v>426.45</v>
      </c>
      <c r="BL175" s="18" t="s">
        <v>93</v>
      </c>
      <c r="BM175" s="18" t="s">
        <v>359</v>
      </c>
    </row>
    <row r="176" spans="2:65" s="1" customFormat="1" ht="22.5" customHeight="1">
      <c r="B176" s="137"/>
      <c r="C176" s="166" t="s">
        <v>269</v>
      </c>
      <c r="D176" s="166" t="s">
        <v>182</v>
      </c>
      <c r="E176" s="167" t="s">
        <v>270</v>
      </c>
      <c r="F176" s="308" t="s">
        <v>271</v>
      </c>
      <c r="G176" s="308"/>
      <c r="H176" s="308"/>
      <c r="I176" s="308"/>
      <c r="J176" s="168" t="s">
        <v>193</v>
      </c>
      <c r="K176" s="169">
        <v>31.77</v>
      </c>
      <c r="L176" s="309">
        <v>25</v>
      </c>
      <c r="M176" s="309"/>
      <c r="N176" s="310">
        <f t="shared" si="25"/>
        <v>794.25</v>
      </c>
      <c r="O176" s="310"/>
      <c r="P176" s="310"/>
      <c r="Q176" s="310"/>
      <c r="R176" s="140"/>
      <c r="T176" s="170" t="s">
        <v>5</v>
      </c>
      <c r="U176" s="43" t="s">
        <v>42</v>
      </c>
      <c r="V176" s="186"/>
      <c r="W176" s="171">
        <f t="shared" si="26"/>
        <v>0</v>
      </c>
      <c r="X176" s="171">
        <v>0</v>
      </c>
      <c r="Y176" s="171">
        <f t="shared" si="27"/>
        <v>0</v>
      </c>
      <c r="Z176" s="171">
        <v>0</v>
      </c>
      <c r="AA176" s="172">
        <f t="shared" si="28"/>
        <v>0</v>
      </c>
      <c r="AR176" s="18" t="s">
        <v>93</v>
      </c>
      <c r="AT176" s="18" t="s">
        <v>182</v>
      </c>
      <c r="AU176" s="18" t="s">
        <v>86</v>
      </c>
      <c r="AY176" s="18" t="s">
        <v>181</v>
      </c>
      <c r="BE176" s="113">
        <f t="shared" si="29"/>
        <v>0</v>
      </c>
      <c r="BF176" s="113">
        <f t="shared" si="30"/>
        <v>794.25</v>
      </c>
      <c r="BG176" s="113">
        <f t="shared" si="31"/>
        <v>0</v>
      </c>
      <c r="BH176" s="113">
        <f t="shared" si="32"/>
        <v>0</v>
      </c>
      <c r="BI176" s="113">
        <f t="shared" si="33"/>
        <v>0</v>
      </c>
      <c r="BJ176" s="18" t="s">
        <v>86</v>
      </c>
      <c r="BK176" s="113">
        <f t="shared" si="34"/>
        <v>794.25</v>
      </c>
      <c r="BL176" s="18" t="s">
        <v>93</v>
      </c>
      <c r="BM176" s="18" t="s">
        <v>363</v>
      </c>
    </row>
    <row r="177" spans="2:65" s="1" customFormat="1" ht="22.5" customHeight="1">
      <c r="B177" s="137"/>
      <c r="C177" s="166" t="s">
        <v>272</v>
      </c>
      <c r="D177" s="166" t="s">
        <v>182</v>
      </c>
      <c r="E177" s="167" t="s">
        <v>273</v>
      </c>
      <c r="F177" s="308" t="s">
        <v>274</v>
      </c>
      <c r="G177" s="308"/>
      <c r="H177" s="308"/>
      <c r="I177" s="308"/>
      <c r="J177" s="168" t="s">
        <v>193</v>
      </c>
      <c r="K177" s="169">
        <v>31.77</v>
      </c>
      <c r="L177" s="309">
        <v>2</v>
      </c>
      <c r="M177" s="309"/>
      <c r="N177" s="310">
        <f t="shared" si="25"/>
        <v>63.54</v>
      </c>
      <c r="O177" s="310"/>
      <c r="P177" s="310"/>
      <c r="Q177" s="310"/>
      <c r="R177" s="140"/>
      <c r="T177" s="170" t="s">
        <v>5</v>
      </c>
      <c r="U177" s="43" t="s">
        <v>42</v>
      </c>
      <c r="V177" s="186"/>
      <c r="W177" s="171">
        <f t="shared" si="26"/>
        <v>0</v>
      </c>
      <c r="X177" s="171">
        <v>0</v>
      </c>
      <c r="Y177" s="171">
        <f t="shared" si="27"/>
        <v>0</v>
      </c>
      <c r="Z177" s="171">
        <v>0</v>
      </c>
      <c r="AA177" s="172">
        <f t="shared" si="28"/>
        <v>0</v>
      </c>
      <c r="AR177" s="18" t="s">
        <v>93</v>
      </c>
      <c r="AT177" s="18" t="s">
        <v>182</v>
      </c>
      <c r="AU177" s="18" t="s">
        <v>86</v>
      </c>
      <c r="AY177" s="18" t="s">
        <v>181</v>
      </c>
      <c r="BE177" s="113">
        <f t="shared" si="29"/>
        <v>0</v>
      </c>
      <c r="BF177" s="113">
        <f t="shared" si="30"/>
        <v>63.54</v>
      </c>
      <c r="BG177" s="113">
        <f t="shared" si="31"/>
        <v>0</v>
      </c>
      <c r="BH177" s="113">
        <f t="shared" si="32"/>
        <v>0</v>
      </c>
      <c r="BI177" s="113">
        <f t="shared" si="33"/>
        <v>0</v>
      </c>
      <c r="BJ177" s="18" t="s">
        <v>86</v>
      </c>
      <c r="BK177" s="113">
        <f t="shared" si="34"/>
        <v>63.54</v>
      </c>
      <c r="BL177" s="18" t="s">
        <v>93</v>
      </c>
      <c r="BM177" s="18" t="s">
        <v>369</v>
      </c>
    </row>
    <row r="178" spans="2:65" s="1" customFormat="1" ht="31.5" customHeight="1">
      <c r="B178" s="137"/>
      <c r="C178" s="166" t="s">
        <v>275</v>
      </c>
      <c r="D178" s="166" t="s">
        <v>182</v>
      </c>
      <c r="E178" s="167" t="s">
        <v>276</v>
      </c>
      <c r="F178" s="308" t="s">
        <v>277</v>
      </c>
      <c r="G178" s="308"/>
      <c r="H178" s="308"/>
      <c r="I178" s="308"/>
      <c r="J178" s="168" t="s">
        <v>193</v>
      </c>
      <c r="K178" s="169">
        <v>11.37</v>
      </c>
      <c r="L178" s="309">
        <v>18</v>
      </c>
      <c r="M178" s="309"/>
      <c r="N178" s="310">
        <f t="shared" si="25"/>
        <v>204.66</v>
      </c>
      <c r="O178" s="310"/>
      <c r="P178" s="310"/>
      <c r="Q178" s="310"/>
      <c r="R178" s="140"/>
      <c r="T178" s="170" t="s">
        <v>5</v>
      </c>
      <c r="U178" s="43" t="s">
        <v>42</v>
      </c>
      <c r="V178" s="186"/>
      <c r="W178" s="171">
        <f t="shared" si="26"/>
        <v>0</v>
      </c>
      <c r="X178" s="171">
        <v>0</v>
      </c>
      <c r="Y178" s="171">
        <f t="shared" si="27"/>
        <v>0</v>
      </c>
      <c r="Z178" s="171">
        <v>0</v>
      </c>
      <c r="AA178" s="172">
        <f t="shared" si="28"/>
        <v>0</v>
      </c>
      <c r="AR178" s="18" t="s">
        <v>93</v>
      </c>
      <c r="AT178" s="18" t="s">
        <v>182</v>
      </c>
      <c r="AU178" s="18" t="s">
        <v>86</v>
      </c>
      <c r="AY178" s="18" t="s">
        <v>181</v>
      </c>
      <c r="BE178" s="113">
        <f t="shared" si="29"/>
        <v>0</v>
      </c>
      <c r="BF178" s="113">
        <f t="shared" si="30"/>
        <v>204.66</v>
      </c>
      <c r="BG178" s="113">
        <f t="shared" si="31"/>
        <v>0</v>
      </c>
      <c r="BH178" s="113">
        <f t="shared" si="32"/>
        <v>0</v>
      </c>
      <c r="BI178" s="113">
        <f t="shared" si="33"/>
        <v>0</v>
      </c>
      <c r="BJ178" s="18" t="s">
        <v>86</v>
      </c>
      <c r="BK178" s="113">
        <f t="shared" si="34"/>
        <v>204.66</v>
      </c>
      <c r="BL178" s="18" t="s">
        <v>93</v>
      </c>
      <c r="BM178" s="18" t="s">
        <v>375</v>
      </c>
    </row>
    <row r="179" spans="2:65" s="1" customFormat="1" ht="31.5" customHeight="1">
      <c r="B179" s="137"/>
      <c r="C179" s="166" t="s">
        <v>278</v>
      </c>
      <c r="D179" s="166" t="s">
        <v>182</v>
      </c>
      <c r="E179" s="167" t="s">
        <v>279</v>
      </c>
      <c r="F179" s="308" t="s">
        <v>280</v>
      </c>
      <c r="G179" s="308"/>
      <c r="H179" s="308"/>
      <c r="I179" s="308"/>
      <c r="J179" s="168" t="s">
        <v>193</v>
      </c>
      <c r="K179" s="169">
        <v>11.37</v>
      </c>
      <c r="L179" s="309">
        <v>2</v>
      </c>
      <c r="M179" s="309"/>
      <c r="N179" s="310">
        <f t="shared" si="25"/>
        <v>22.74</v>
      </c>
      <c r="O179" s="310"/>
      <c r="P179" s="310"/>
      <c r="Q179" s="310"/>
      <c r="R179" s="140"/>
      <c r="T179" s="170" t="s">
        <v>5</v>
      </c>
      <c r="U179" s="43" t="s">
        <v>42</v>
      </c>
      <c r="V179" s="186"/>
      <c r="W179" s="171">
        <f t="shared" si="26"/>
        <v>0</v>
      </c>
      <c r="X179" s="171">
        <v>0</v>
      </c>
      <c r="Y179" s="171">
        <f t="shared" si="27"/>
        <v>0</v>
      </c>
      <c r="Z179" s="171">
        <v>0</v>
      </c>
      <c r="AA179" s="172">
        <f t="shared" si="28"/>
        <v>0</v>
      </c>
      <c r="AR179" s="18" t="s">
        <v>93</v>
      </c>
      <c r="AT179" s="18" t="s">
        <v>182</v>
      </c>
      <c r="AU179" s="18" t="s">
        <v>86</v>
      </c>
      <c r="AY179" s="18" t="s">
        <v>181</v>
      </c>
      <c r="BE179" s="113">
        <f t="shared" si="29"/>
        <v>0</v>
      </c>
      <c r="BF179" s="113">
        <f t="shared" si="30"/>
        <v>22.74</v>
      </c>
      <c r="BG179" s="113">
        <f t="shared" si="31"/>
        <v>0</v>
      </c>
      <c r="BH179" s="113">
        <f t="shared" si="32"/>
        <v>0</v>
      </c>
      <c r="BI179" s="113">
        <f t="shared" si="33"/>
        <v>0</v>
      </c>
      <c r="BJ179" s="18" t="s">
        <v>86</v>
      </c>
      <c r="BK179" s="113">
        <f t="shared" si="34"/>
        <v>22.74</v>
      </c>
      <c r="BL179" s="18" t="s">
        <v>93</v>
      </c>
      <c r="BM179" s="18" t="s">
        <v>381</v>
      </c>
    </row>
    <row r="180" spans="2:65" s="1" customFormat="1" ht="31.5" customHeight="1">
      <c r="B180" s="137"/>
      <c r="C180" s="166" t="s">
        <v>281</v>
      </c>
      <c r="D180" s="166" t="s">
        <v>182</v>
      </c>
      <c r="E180" s="167" t="s">
        <v>282</v>
      </c>
      <c r="F180" s="308" t="s">
        <v>283</v>
      </c>
      <c r="G180" s="308"/>
      <c r="H180" s="308"/>
      <c r="I180" s="308"/>
      <c r="J180" s="168" t="s">
        <v>210</v>
      </c>
      <c r="K180" s="169">
        <v>0.72599999999999998</v>
      </c>
      <c r="L180" s="309">
        <v>1000</v>
      </c>
      <c r="M180" s="309"/>
      <c r="N180" s="310">
        <f t="shared" si="25"/>
        <v>726</v>
      </c>
      <c r="O180" s="310"/>
      <c r="P180" s="310"/>
      <c r="Q180" s="310"/>
      <c r="R180" s="140"/>
      <c r="T180" s="170" t="s">
        <v>5</v>
      </c>
      <c r="U180" s="43" t="s">
        <v>42</v>
      </c>
      <c r="V180" s="186"/>
      <c r="W180" s="171">
        <f t="shared" si="26"/>
        <v>0</v>
      </c>
      <c r="X180" s="171">
        <v>0</v>
      </c>
      <c r="Y180" s="171">
        <f t="shared" si="27"/>
        <v>0</v>
      </c>
      <c r="Z180" s="171">
        <v>0</v>
      </c>
      <c r="AA180" s="172">
        <f t="shared" si="28"/>
        <v>0</v>
      </c>
      <c r="AR180" s="18" t="s">
        <v>93</v>
      </c>
      <c r="AT180" s="18" t="s">
        <v>182</v>
      </c>
      <c r="AU180" s="18" t="s">
        <v>86</v>
      </c>
      <c r="AY180" s="18" t="s">
        <v>181</v>
      </c>
      <c r="BE180" s="113">
        <f t="shared" si="29"/>
        <v>0</v>
      </c>
      <c r="BF180" s="113">
        <f t="shared" si="30"/>
        <v>726</v>
      </c>
      <c r="BG180" s="113">
        <f t="shared" si="31"/>
        <v>0</v>
      </c>
      <c r="BH180" s="113">
        <f t="shared" si="32"/>
        <v>0</v>
      </c>
      <c r="BI180" s="113">
        <f t="shared" si="33"/>
        <v>0</v>
      </c>
      <c r="BJ180" s="18" t="s">
        <v>86</v>
      </c>
      <c r="BK180" s="113">
        <f t="shared" si="34"/>
        <v>726</v>
      </c>
      <c r="BL180" s="18" t="s">
        <v>93</v>
      </c>
      <c r="BM180" s="18" t="s">
        <v>387</v>
      </c>
    </row>
    <row r="181" spans="2:65" s="1" customFormat="1" ht="31.5" customHeight="1">
      <c r="B181" s="137"/>
      <c r="C181" s="166" t="s">
        <v>284</v>
      </c>
      <c r="D181" s="166" t="s">
        <v>182</v>
      </c>
      <c r="E181" s="167" t="s">
        <v>285</v>
      </c>
      <c r="F181" s="308" t="s">
        <v>286</v>
      </c>
      <c r="G181" s="308"/>
      <c r="H181" s="308"/>
      <c r="I181" s="308"/>
      <c r="J181" s="168" t="s">
        <v>184</v>
      </c>
      <c r="K181" s="169">
        <v>9.7550000000000008</v>
      </c>
      <c r="L181" s="309">
        <v>105</v>
      </c>
      <c r="M181" s="309"/>
      <c r="N181" s="310">
        <f t="shared" si="25"/>
        <v>1024.28</v>
      </c>
      <c r="O181" s="310"/>
      <c r="P181" s="310"/>
      <c r="Q181" s="310"/>
      <c r="R181" s="140"/>
      <c r="T181" s="170" t="s">
        <v>5</v>
      </c>
      <c r="U181" s="43" t="s">
        <v>42</v>
      </c>
      <c r="V181" s="186"/>
      <c r="W181" s="171">
        <f t="shared" si="26"/>
        <v>0</v>
      </c>
      <c r="X181" s="171">
        <v>0</v>
      </c>
      <c r="Y181" s="171">
        <f t="shared" si="27"/>
        <v>0</v>
      </c>
      <c r="Z181" s="171">
        <v>0</v>
      </c>
      <c r="AA181" s="172">
        <f t="shared" si="28"/>
        <v>0</v>
      </c>
      <c r="AR181" s="18" t="s">
        <v>93</v>
      </c>
      <c r="AT181" s="18" t="s">
        <v>182</v>
      </c>
      <c r="AU181" s="18" t="s">
        <v>86</v>
      </c>
      <c r="AY181" s="18" t="s">
        <v>181</v>
      </c>
      <c r="BE181" s="113">
        <f t="shared" si="29"/>
        <v>0</v>
      </c>
      <c r="BF181" s="113">
        <f t="shared" si="30"/>
        <v>1024.28</v>
      </c>
      <c r="BG181" s="113">
        <f t="shared" si="31"/>
        <v>0</v>
      </c>
      <c r="BH181" s="113">
        <f t="shared" si="32"/>
        <v>0</v>
      </c>
      <c r="BI181" s="113">
        <f t="shared" si="33"/>
        <v>0</v>
      </c>
      <c r="BJ181" s="18" t="s">
        <v>86</v>
      </c>
      <c r="BK181" s="113">
        <f t="shared" si="34"/>
        <v>1024.28</v>
      </c>
      <c r="BL181" s="18" t="s">
        <v>93</v>
      </c>
      <c r="BM181" s="18" t="s">
        <v>392</v>
      </c>
    </row>
    <row r="182" spans="2:65" s="1" customFormat="1" ht="31.5" customHeight="1">
      <c r="B182" s="137"/>
      <c r="C182" s="166" t="s">
        <v>287</v>
      </c>
      <c r="D182" s="166" t="s">
        <v>182</v>
      </c>
      <c r="E182" s="167" t="s">
        <v>288</v>
      </c>
      <c r="F182" s="308" t="s">
        <v>289</v>
      </c>
      <c r="G182" s="308"/>
      <c r="H182" s="308"/>
      <c r="I182" s="308"/>
      <c r="J182" s="168" t="s">
        <v>193</v>
      </c>
      <c r="K182" s="169">
        <v>78.040000000000006</v>
      </c>
      <c r="L182" s="309">
        <v>22</v>
      </c>
      <c r="M182" s="309"/>
      <c r="N182" s="310">
        <f t="shared" si="25"/>
        <v>1716.88</v>
      </c>
      <c r="O182" s="310"/>
      <c r="P182" s="310"/>
      <c r="Q182" s="310"/>
      <c r="R182" s="140"/>
      <c r="T182" s="170" t="s">
        <v>5</v>
      </c>
      <c r="U182" s="43" t="s">
        <v>42</v>
      </c>
      <c r="V182" s="186"/>
      <c r="W182" s="171">
        <f t="shared" si="26"/>
        <v>0</v>
      </c>
      <c r="X182" s="171">
        <v>0</v>
      </c>
      <c r="Y182" s="171">
        <f t="shared" si="27"/>
        <v>0</v>
      </c>
      <c r="Z182" s="171">
        <v>0</v>
      </c>
      <c r="AA182" s="172">
        <f t="shared" si="28"/>
        <v>0</v>
      </c>
      <c r="AR182" s="18" t="s">
        <v>93</v>
      </c>
      <c r="AT182" s="18" t="s">
        <v>182</v>
      </c>
      <c r="AU182" s="18" t="s">
        <v>86</v>
      </c>
      <c r="AY182" s="18" t="s">
        <v>181</v>
      </c>
      <c r="BE182" s="113">
        <f t="shared" si="29"/>
        <v>0</v>
      </c>
      <c r="BF182" s="113">
        <f t="shared" si="30"/>
        <v>1716.88</v>
      </c>
      <c r="BG182" s="113">
        <f t="shared" si="31"/>
        <v>0</v>
      </c>
      <c r="BH182" s="113">
        <f t="shared" si="32"/>
        <v>0</v>
      </c>
      <c r="BI182" s="113">
        <f t="shared" si="33"/>
        <v>0</v>
      </c>
      <c r="BJ182" s="18" t="s">
        <v>86</v>
      </c>
      <c r="BK182" s="113">
        <f t="shared" si="34"/>
        <v>1716.88</v>
      </c>
      <c r="BL182" s="18" t="s">
        <v>93</v>
      </c>
      <c r="BM182" s="18" t="s">
        <v>398</v>
      </c>
    </row>
    <row r="183" spans="2:65" s="1" customFormat="1" ht="31.5" customHeight="1">
      <c r="B183" s="137"/>
      <c r="C183" s="166" t="s">
        <v>290</v>
      </c>
      <c r="D183" s="166" t="s">
        <v>182</v>
      </c>
      <c r="E183" s="167" t="s">
        <v>291</v>
      </c>
      <c r="F183" s="308" t="s">
        <v>292</v>
      </c>
      <c r="G183" s="308"/>
      <c r="H183" s="308"/>
      <c r="I183" s="308"/>
      <c r="J183" s="168" t="s">
        <v>193</v>
      </c>
      <c r="K183" s="169">
        <v>78.040000000000006</v>
      </c>
      <c r="L183" s="309">
        <v>2</v>
      </c>
      <c r="M183" s="309"/>
      <c r="N183" s="310">
        <f t="shared" si="25"/>
        <v>156.08000000000001</v>
      </c>
      <c r="O183" s="310"/>
      <c r="P183" s="310"/>
      <c r="Q183" s="310"/>
      <c r="R183" s="140"/>
      <c r="T183" s="170" t="s">
        <v>5</v>
      </c>
      <c r="U183" s="43" t="s">
        <v>42</v>
      </c>
      <c r="V183" s="186"/>
      <c r="W183" s="171">
        <f t="shared" si="26"/>
        <v>0</v>
      </c>
      <c r="X183" s="171">
        <v>0</v>
      </c>
      <c r="Y183" s="171">
        <f t="shared" si="27"/>
        <v>0</v>
      </c>
      <c r="Z183" s="171">
        <v>0</v>
      </c>
      <c r="AA183" s="172">
        <f t="shared" si="28"/>
        <v>0</v>
      </c>
      <c r="AR183" s="18" t="s">
        <v>93</v>
      </c>
      <c r="AT183" s="18" t="s">
        <v>182</v>
      </c>
      <c r="AU183" s="18" t="s">
        <v>86</v>
      </c>
      <c r="AY183" s="18" t="s">
        <v>181</v>
      </c>
      <c r="BE183" s="113">
        <f t="shared" si="29"/>
        <v>0</v>
      </c>
      <c r="BF183" s="113">
        <f t="shared" si="30"/>
        <v>156.08000000000001</v>
      </c>
      <c r="BG183" s="113">
        <f t="shared" si="31"/>
        <v>0</v>
      </c>
      <c r="BH183" s="113">
        <f t="shared" si="32"/>
        <v>0</v>
      </c>
      <c r="BI183" s="113">
        <f t="shared" si="33"/>
        <v>0</v>
      </c>
      <c r="BJ183" s="18" t="s">
        <v>86</v>
      </c>
      <c r="BK183" s="113">
        <f t="shared" si="34"/>
        <v>156.08000000000001</v>
      </c>
      <c r="BL183" s="18" t="s">
        <v>93</v>
      </c>
      <c r="BM183" s="18" t="s">
        <v>404</v>
      </c>
    </row>
    <row r="184" spans="2:65" s="1" customFormat="1" ht="31.5" customHeight="1">
      <c r="B184" s="137"/>
      <c r="C184" s="166" t="s">
        <v>293</v>
      </c>
      <c r="D184" s="166" t="s">
        <v>182</v>
      </c>
      <c r="E184" s="167" t="s">
        <v>294</v>
      </c>
      <c r="F184" s="308" t="s">
        <v>295</v>
      </c>
      <c r="G184" s="308"/>
      <c r="H184" s="308"/>
      <c r="I184" s="308"/>
      <c r="J184" s="168" t="s">
        <v>210</v>
      </c>
      <c r="K184" s="169">
        <v>0.47399999999999998</v>
      </c>
      <c r="L184" s="309">
        <v>1000</v>
      </c>
      <c r="M184" s="309"/>
      <c r="N184" s="310">
        <f t="shared" si="25"/>
        <v>474</v>
      </c>
      <c r="O184" s="310"/>
      <c r="P184" s="310"/>
      <c r="Q184" s="310"/>
      <c r="R184" s="140"/>
      <c r="T184" s="170" t="s">
        <v>5</v>
      </c>
      <c r="U184" s="43" t="s">
        <v>42</v>
      </c>
      <c r="V184" s="186"/>
      <c r="W184" s="171">
        <f t="shared" si="26"/>
        <v>0</v>
      </c>
      <c r="X184" s="171">
        <v>0</v>
      </c>
      <c r="Y184" s="171">
        <f t="shared" si="27"/>
        <v>0</v>
      </c>
      <c r="Z184" s="171">
        <v>0</v>
      </c>
      <c r="AA184" s="172">
        <f t="shared" si="28"/>
        <v>0</v>
      </c>
      <c r="AR184" s="18" t="s">
        <v>93</v>
      </c>
      <c r="AT184" s="18" t="s">
        <v>182</v>
      </c>
      <c r="AU184" s="18" t="s">
        <v>86</v>
      </c>
      <c r="AY184" s="18" t="s">
        <v>181</v>
      </c>
      <c r="BE184" s="113">
        <f t="shared" si="29"/>
        <v>0</v>
      </c>
      <c r="BF184" s="113">
        <f t="shared" si="30"/>
        <v>474</v>
      </c>
      <c r="BG184" s="113">
        <f t="shared" si="31"/>
        <v>0</v>
      </c>
      <c r="BH184" s="113">
        <f t="shared" si="32"/>
        <v>0</v>
      </c>
      <c r="BI184" s="113">
        <f t="shared" si="33"/>
        <v>0</v>
      </c>
      <c r="BJ184" s="18" t="s">
        <v>86</v>
      </c>
      <c r="BK184" s="113">
        <f t="shared" si="34"/>
        <v>474</v>
      </c>
      <c r="BL184" s="18" t="s">
        <v>93</v>
      </c>
      <c r="BM184" s="18" t="s">
        <v>410</v>
      </c>
    </row>
    <row r="185" spans="2:65" s="1" customFormat="1" ht="31.5" customHeight="1">
      <c r="B185" s="137"/>
      <c r="C185" s="166" t="s">
        <v>296</v>
      </c>
      <c r="D185" s="166" t="s">
        <v>182</v>
      </c>
      <c r="E185" s="167" t="s">
        <v>297</v>
      </c>
      <c r="F185" s="308" t="s">
        <v>298</v>
      </c>
      <c r="G185" s="308"/>
      <c r="H185" s="308"/>
      <c r="I185" s="308"/>
      <c r="J185" s="168" t="s">
        <v>184</v>
      </c>
      <c r="K185" s="169">
        <v>2.77</v>
      </c>
      <c r="L185" s="309">
        <v>135</v>
      </c>
      <c r="M185" s="309"/>
      <c r="N185" s="310">
        <f t="shared" si="25"/>
        <v>373.95</v>
      </c>
      <c r="O185" s="310"/>
      <c r="P185" s="310"/>
      <c r="Q185" s="310"/>
      <c r="R185" s="140"/>
      <c r="T185" s="170" t="s">
        <v>5</v>
      </c>
      <c r="U185" s="43" t="s">
        <v>42</v>
      </c>
      <c r="V185" s="186"/>
      <c r="W185" s="171">
        <f t="shared" si="26"/>
        <v>0</v>
      </c>
      <c r="X185" s="171">
        <v>0</v>
      </c>
      <c r="Y185" s="171">
        <f t="shared" si="27"/>
        <v>0</v>
      </c>
      <c r="Z185" s="171">
        <v>0</v>
      </c>
      <c r="AA185" s="172">
        <f t="shared" si="28"/>
        <v>0</v>
      </c>
      <c r="AR185" s="18" t="s">
        <v>93</v>
      </c>
      <c r="AT185" s="18" t="s">
        <v>182</v>
      </c>
      <c r="AU185" s="18" t="s">
        <v>86</v>
      </c>
      <c r="AY185" s="18" t="s">
        <v>181</v>
      </c>
      <c r="BE185" s="113">
        <f t="shared" si="29"/>
        <v>0</v>
      </c>
      <c r="BF185" s="113">
        <f t="shared" si="30"/>
        <v>373.95</v>
      </c>
      <c r="BG185" s="113">
        <f t="shared" si="31"/>
        <v>0</v>
      </c>
      <c r="BH185" s="113">
        <f t="shared" si="32"/>
        <v>0</v>
      </c>
      <c r="BI185" s="113">
        <f t="shared" si="33"/>
        <v>0</v>
      </c>
      <c r="BJ185" s="18" t="s">
        <v>86</v>
      </c>
      <c r="BK185" s="113">
        <f t="shared" si="34"/>
        <v>373.95</v>
      </c>
      <c r="BL185" s="18" t="s">
        <v>93</v>
      </c>
      <c r="BM185" s="18" t="s">
        <v>416</v>
      </c>
    </row>
    <row r="186" spans="2:65" s="1" customFormat="1" ht="31.5" customHeight="1">
      <c r="B186" s="137"/>
      <c r="C186" s="166" t="s">
        <v>299</v>
      </c>
      <c r="D186" s="166" t="s">
        <v>182</v>
      </c>
      <c r="E186" s="167" t="s">
        <v>300</v>
      </c>
      <c r="F186" s="308" t="s">
        <v>301</v>
      </c>
      <c r="G186" s="308"/>
      <c r="H186" s="308"/>
      <c r="I186" s="308"/>
      <c r="J186" s="168" t="s">
        <v>210</v>
      </c>
      <c r="K186" s="169">
        <v>0.33200000000000002</v>
      </c>
      <c r="L186" s="309">
        <v>1000</v>
      </c>
      <c r="M186" s="309"/>
      <c r="N186" s="310">
        <f t="shared" si="25"/>
        <v>332</v>
      </c>
      <c r="O186" s="310"/>
      <c r="P186" s="310"/>
      <c r="Q186" s="310"/>
      <c r="R186" s="140"/>
      <c r="T186" s="170" t="s">
        <v>5</v>
      </c>
      <c r="U186" s="43" t="s">
        <v>42</v>
      </c>
      <c r="V186" s="186"/>
      <c r="W186" s="171">
        <f t="shared" si="26"/>
        <v>0</v>
      </c>
      <c r="X186" s="171">
        <v>0</v>
      </c>
      <c r="Y186" s="171">
        <f t="shared" si="27"/>
        <v>0</v>
      </c>
      <c r="Z186" s="171">
        <v>0</v>
      </c>
      <c r="AA186" s="172">
        <f t="shared" si="28"/>
        <v>0</v>
      </c>
      <c r="AR186" s="18" t="s">
        <v>93</v>
      </c>
      <c r="AT186" s="18" t="s">
        <v>182</v>
      </c>
      <c r="AU186" s="18" t="s">
        <v>86</v>
      </c>
      <c r="AY186" s="18" t="s">
        <v>181</v>
      </c>
      <c r="BE186" s="113">
        <f t="shared" si="29"/>
        <v>0</v>
      </c>
      <c r="BF186" s="113">
        <f t="shared" si="30"/>
        <v>332</v>
      </c>
      <c r="BG186" s="113">
        <f t="shared" si="31"/>
        <v>0</v>
      </c>
      <c r="BH186" s="113">
        <f t="shared" si="32"/>
        <v>0</v>
      </c>
      <c r="BI186" s="113">
        <f t="shared" si="33"/>
        <v>0</v>
      </c>
      <c r="BJ186" s="18" t="s">
        <v>86</v>
      </c>
      <c r="BK186" s="113">
        <f t="shared" si="34"/>
        <v>332</v>
      </c>
      <c r="BL186" s="18" t="s">
        <v>93</v>
      </c>
      <c r="BM186" s="18" t="s">
        <v>423</v>
      </c>
    </row>
    <row r="187" spans="2:65" s="1" customFormat="1" ht="22.5" customHeight="1">
      <c r="B187" s="137"/>
      <c r="C187" s="166" t="s">
        <v>302</v>
      </c>
      <c r="D187" s="166" t="s">
        <v>182</v>
      </c>
      <c r="E187" s="167" t="s">
        <v>303</v>
      </c>
      <c r="F187" s="308" t="s">
        <v>304</v>
      </c>
      <c r="G187" s="308"/>
      <c r="H187" s="308"/>
      <c r="I187" s="308"/>
      <c r="J187" s="168" t="s">
        <v>193</v>
      </c>
      <c r="K187" s="169">
        <v>22.16</v>
      </c>
      <c r="L187" s="309">
        <v>25</v>
      </c>
      <c r="M187" s="309"/>
      <c r="N187" s="310">
        <f t="shared" si="25"/>
        <v>554</v>
      </c>
      <c r="O187" s="310"/>
      <c r="P187" s="310"/>
      <c r="Q187" s="310"/>
      <c r="R187" s="140"/>
      <c r="T187" s="170" t="s">
        <v>5</v>
      </c>
      <c r="U187" s="43" t="s">
        <v>42</v>
      </c>
      <c r="V187" s="186"/>
      <c r="W187" s="171">
        <f t="shared" si="26"/>
        <v>0</v>
      </c>
      <c r="X187" s="171">
        <v>0</v>
      </c>
      <c r="Y187" s="171">
        <f t="shared" si="27"/>
        <v>0</v>
      </c>
      <c r="Z187" s="171">
        <v>0</v>
      </c>
      <c r="AA187" s="172">
        <f t="shared" si="28"/>
        <v>0</v>
      </c>
      <c r="AR187" s="18" t="s">
        <v>93</v>
      </c>
      <c r="AT187" s="18" t="s">
        <v>182</v>
      </c>
      <c r="AU187" s="18" t="s">
        <v>86</v>
      </c>
      <c r="AY187" s="18" t="s">
        <v>181</v>
      </c>
      <c r="BE187" s="113">
        <f t="shared" si="29"/>
        <v>0</v>
      </c>
      <c r="BF187" s="113">
        <f t="shared" si="30"/>
        <v>554</v>
      </c>
      <c r="BG187" s="113">
        <f t="shared" si="31"/>
        <v>0</v>
      </c>
      <c r="BH187" s="113">
        <f t="shared" si="32"/>
        <v>0</v>
      </c>
      <c r="BI187" s="113">
        <f t="shared" si="33"/>
        <v>0</v>
      </c>
      <c r="BJ187" s="18" t="s">
        <v>86</v>
      </c>
      <c r="BK187" s="113">
        <f t="shared" si="34"/>
        <v>554</v>
      </c>
      <c r="BL187" s="18" t="s">
        <v>93</v>
      </c>
      <c r="BM187" s="18" t="s">
        <v>429</v>
      </c>
    </row>
    <row r="188" spans="2:65" s="1" customFormat="1" ht="31.5" customHeight="1">
      <c r="B188" s="137"/>
      <c r="C188" s="166" t="s">
        <v>305</v>
      </c>
      <c r="D188" s="166" t="s">
        <v>182</v>
      </c>
      <c r="E188" s="167" t="s">
        <v>306</v>
      </c>
      <c r="F188" s="308" t="s">
        <v>307</v>
      </c>
      <c r="G188" s="308"/>
      <c r="H188" s="308"/>
      <c r="I188" s="308"/>
      <c r="J188" s="168" t="s">
        <v>193</v>
      </c>
      <c r="K188" s="169">
        <v>22.16</v>
      </c>
      <c r="L188" s="309">
        <v>2</v>
      </c>
      <c r="M188" s="309"/>
      <c r="N188" s="310">
        <f t="shared" si="25"/>
        <v>44.32</v>
      </c>
      <c r="O188" s="310"/>
      <c r="P188" s="310"/>
      <c r="Q188" s="310"/>
      <c r="R188" s="140"/>
      <c r="T188" s="170" t="s">
        <v>5</v>
      </c>
      <c r="U188" s="43" t="s">
        <v>42</v>
      </c>
      <c r="V188" s="186"/>
      <c r="W188" s="171">
        <f t="shared" si="26"/>
        <v>0</v>
      </c>
      <c r="X188" s="171">
        <v>0</v>
      </c>
      <c r="Y188" s="171">
        <f t="shared" si="27"/>
        <v>0</v>
      </c>
      <c r="Z188" s="171">
        <v>0</v>
      </c>
      <c r="AA188" s="172">
        <f t="shared" si="28"/>
        <v>0</v>
      </c>
      <c r="AR188" s="18" t="s">
        <v>93</v>
      </c>
      <c r="AT188" s="18" t="s">
        <v>182</v>
      </c>
      <c r="AU188" s="18" t="s">
        <v>86</v>
      </c>
      <c r="AY188" s="18" t="s">
        <v>181</v>
      </c>
      <c r="BE188" s="113">
        <f t="shared" si="29"/>
        <v>0</v>
      </c>
      <c r="BF188" s="113">
        <f t="shared" si="30"/>
        <v>44.32</v>
      </c>
      <c r="BG188" s="113">
        <f t="shared" si="31"/>
        <v>0</v>
      </c>
      <c r="BH188" s="113">
        <f t="shared" si="32"/>
        <v>0</v>
      </c>
      <c r="BI188" s="113">
        <f t="shared" si="33"/>
        <v>0</v>
      </c>
      <c r="BJ188" s="18" t="s">
        <v>86</v>
      </c>
      <c r="BK188" s="113">
        <f t="shared" si="34"/>
        <v>44.32</v>
      </c>
      <c r="BL188" s="18" t="s">
        <v>93</v>
      </c>
      <c r="BM188" s="18" t="s">
        <v>435</v>
      </c>
    </row>
    <row r="189" spans="2:65" s="1" customFormat="1" ht="22.5" customHeight="1">
      <c r="B189" s="137"/>
      <c r="C189" s="166" t="s">
        <v>308</v>
      </c>
      <c r="D189" s="166" t="s">
        <v>182</v>
      </c>
      <c r="E189" s="167" t="s">
        <v>309</v>
      </c>
      <c r="F189" s="308" t="s">
        <v>310</v>
      </c>
      <c r="G189" s="308"/>
      <c r="H189" s="308"/>
      <c r="I189" s="308"/>
      <c r="J189" s="168" t="s">
        <v>193</v>
      </c>
      <c r="K189" s="169">
        <v>64.307000000000002</v>
      </c>
      <c r="L189" s="309">
        <v>10</v>
      </c>
      <c r="M189" s="309"/>
      <c r="N189" s="310">
        <f t="shared" si="25"/>
        <v>643.07000000000005</v>
      </c>
      <c r="O189" s="310"/>
      <c r="P189" s="310"/>
      <c r="Q189" s="310"/>
      <c r="R189" s="140"/>
      <c r="T189" s="170" t="s">
        <v>5</v>
      </c>
      <c r="U189" s="43" t="s">
        <v>42</v>
      </c>
      <c r="V189" s="186"/>
      <c r="W189" s="171">
        <f t="shared" si="26"/>
        <v>0</v>
      </c>
      <c r="X189" s="171">
        <v>0</v>
      </c>
      <c r="Y189" s="171">
        <f t="shared" si="27"/>
        <v>0</v>
      </c>
      <c r="Z189" s="171">
        <v>0</v>
      </c>
      <c r="AA189" s="172">
        <f t="shared" si="28"/>
        <v>0</v>
      </c>
      <c r="AR189" s="18" t="s">
        <v>93</v>
      </c>
      <c r="AT189" s="18" t="s">
        <v>182</v>
      </c>
      <c r="AU189" s="18" t="s">
        <v>86</v>
      </c>
      <c r="AY189" s="18" t="s">
        <v>181</v>
      </c>
      <c r="BE189" s="113">
        <f t="shared" si="29"/>
        <v>0</v>
      </c>
      <c r="BF189" s="113">
        <f t="shared" si="30"/>
        <v>643.07000000000005</v>
      </c>
      <c r="BG189" s="113">
        <f t="shared" si="31"/>
        <v>0</v>
      </c>
      <c r="BH189" s="113">
        <f t="shared" si="32"/>
        <v>0</v>
      </c>
      <c r="BI189" s="113">
        <f t="shared" si="33"/>
        <v>0</v>
      </c>
      <c r="BJ189" s="18" t="s">
        <v>86</v>
      </c>
      <c r="BK189" s="113">
        <f t="shared" si="34"/>
        <v>643.07000000000005</v>
      </c>
      <c r="BL189" s="18" t="s">
        <v>93</v>
      </c>
      <c r="BM189" s="18" t="s">
        <v>441</v>
      </c>
    </row>
    <row r="190" spans="2:65" s="10" customFormat="1" ht="29.85" customHeight="1">
      <c r="B190" s="155"/>
      <c r="C190" s="156"/>
      <c r="D190" s="165" t="s">
        <v>1506</v>
      </c>
      <c r="E190" s="165"/>
      <c r="F190" s="165"/>
      <c r="G190" s="165"/>
      <c r="H190" s="165"/>
      <c r="I190" s="165"/>
      <c r="J190" s="165"/>
      <c r="K190" s="165"/>
      <c r="L190" s="165"/>
      <c r="M190" s="165"/>
      <c r="N190" s="314">
        <f>BK190</f>
        <v>44465.14</v>
      </c>
      <c r="O190" s="315"/>
      <c r="P190" s="315"/>
      <c r="Q190" s="315"/>
      <c r="R190" s="158"/>
      <c r="T190" s="159"/>
      <c r="U190" s="156"/>
      <c r="V190" s="156"/>
      <c r="W190" s="160">
        <f>SUM(W191:W198)</f>
        <v>0</v>
      </c>
      <c r="X190" s="156"/>
      <c r="Y190" s="160">
        <f>SUM(Y191:Y198)</f>
        <v>0</v>
      </c>
      <c r="Z190" s="156"/>
      <c r="AA190" s="161">
        <f>SUM(AA191:AA198)</f>
        <v>0</v>
      </c>
      <c r="AR190" s="162" t="s">
        <v>82</v>
      </c>
      <c r="AT190" s="163" t="s">
        <v>74</v>
      </c>
      <c r="AU190" s="163" t="s">
        <v>82</v>
      </c>
      <c r="AY190" s="162" t="s">
        <v>181</v>
      </c>
      <c r="BK190" s="164">
        <f>SUM(BK191:BK198)</f>
        <v>44465.14</v>
      </c>
    </row>
    <row r="191" spans="2:65" s="1" customFormat="1" ht="22.5" customHeight="1">
      <c r="B191" s="137"/>
      <c r="C191" s="166" t="s">
        <v>311</v>
      </c>
      <c r="D191" s="166" t="s">
        <v>182</v>
      </c>
      <c r="E191" s="167" t="s">
        <v>312</v>
      </c>
      <c r="F191" s="308" t="s">
        <v>1525</v>
      </c>
      <c r="G191" s="308"/>
      <c r="H191" s="308"/>
      <c r="I191" s="308"/>
      <c r="J191" s="168" t="s">
        <v>193</v>
      </c>
      <c r="K191" s="169">
        <v>1608.48</v>
      </c>
      <c r="L191" s="309">
        <v>8</v>
      </c>
      <c r="M191" s="309"/>
      <c r="N191" s="310">
        <f t="shared" ref="N191:N198" si="35">ROUND(L191*K191,2)</f>
        <v>12867.84</v>
      </c>
      <c r="O191" s="310"/>
      <c r="P191" s="310"/>
      <c r="Q191" s="310"/>
      <c r="R191" s="140"/>
      <c r="T191" s="170" t="s">
        <v>5</v>
      </c>
      <c r="U191" s="43" t="s">
        <v>42</v>
      </c>
      <c r="V191" s="186"/>
      <c r="W191" s="171">
        <f t="shared" ref="W191:W198" si="36">V191*K191</f>
        <v>0</v>
      </c>
      <c r="X191" s="171">
        <v>0</v>
      </c>
      <c r="Y191" s="171">
        <f t="shared" ref="Y191:Y198" si="37">X191*K191</f>
        <v>0</v>
      </c>
      <c r="Z191" s="171">
        <v>0</v>
      </c>
      <c r="AA191" s="172">
        <f t="shared" ref="AA191:AA198" si="38">Z191*K191</f>
        <v>0</v>
      </c>
      <c r="AR191" s="18" t="s">
        <v>93</v>
      </c>
      <c r="AT191" s="18" t="s">
        <v>182</v>
      </c>
      <c r="AU191" s="18" t="s">
        <v>86</v>
      </c>
      <c r="AY191" s="18" t="s">
        <v>181</v>
      </c>
      <c r="BE191" s="113">
        <f t="shared" ref="BE191:BE198" si="39">IF(U191="základná",N191,0)</f>
        <v>0</v>
      </c>
      <c r="BF191" s="113">
        <f t="shared" ref="BF191:BF198" si="40">IF(U191="znížená",N191,0)</f>
        <v>12867.84</v>
      </c>
      <c r="BG191" s="113">
        <f t="shared" ref="BG191:BG198" si="41">IF(U191="zákl. prenesená",N191,0)</f>
        <v>0</v>
      </c>
      <c r="BH191" s="113">
        <f t="shared" ref="BH191:BH198" si="42">IF(U191="zníž. prenesená",N191,0)</f>
        <v>0</v>
      </c>
      <c r="BI191" s="113">
        <f t="shared" ref="BI191:BI198" si="43">IF(U191="nulová",N191,0)</f>
        <v>0</v>
      </c>
      <c r="BJ191" s="18" t="s">
        <v>86</v>
      </c>
      <c r="BK191" s="113">
        <f t="shared" ref="BK191:BK198" si="44">ROUND(L191*K191,2)</f>
        <v>12867.84</v>
      </c>
      <c r="BL191" s="18" t="s">
        <v>93</v>
      </c>
      <c r="BM191" s="18" t="s">
        <v>447</v>
      </c>
    </row>
    <row r="192" spans="2:65" s="1" customFormat="1" ht="44.25" customHeight="1">
      <c r="B192" s="137"/>
      <c r="C192" s="166" t="s">
        <v>313</v>
      </c>
      <c r="D192" s="166" t="s">
        <v>182</v>
      </c>
      <c r="E192" s="167" t="s">
        <v>314</v>
      </c>
      <c r="F192" s="308" t="s">
        <v>315</v>
      </c>
      <c r="G192" s="308"/>
      <c r="H192" s="308"/>
      <c r="I192" s="308"/>
      <c r="J192" s="168" t="s">
        <v>193</v>
      </c>
      <c r="K192" s="169">
        <v>80.432000000000002</v>
      </c>
      <c r="L192" s="309">
        <v>6</v>
      </c>
      <c r="M192" s="309"/>
      <c r="N192" s="310">
        <f t="shared" si="35"/>
        <v>482.59</v>
      </c>
      <c r="O192" s="310"/>
      <c r="P192" s="310"/>
      <c r="Q192" s="310"/>
      <c r="R192" s="140"/>
      <c r="T192" s="170" t="s">
        <v>5</v>
      </c>
      <c r="U192" s="43" t="s">
        <v>42</v>
      </c>
      <c r="V192" s="186"/>
      <c r="W192" s="171">
        <f t="shared" si="36"/>
        <v>0</v>
      </c>
      <c r="X192" s="171">
        <v>0</v>
      </c>
      <c r="Y192" s="171">
        <f t="shared" si="37"/>
        <v>0</v>
      </c>
      <c r="Z192" s="171">
        <v>0</v>
      </c>
      <c r="AA192" s="172">
        <f t="shared" si="38"/>
        <v>0</v>
      </c>
      <c r="AR192" s="18" t="s">
        <v>93</v>
      </c>
      <c r="AT192" s="18" t="s">
        <v>182</v>
      </c>
      <c r="AU192" s="18" t="s">
        <v>86</v>
      </c>
      <c r="AY192" s="18" t="s">
        <v>181</v>
      </c>
      <c r="BE192" s="113">
        <f t="shared" si="39"/>
        <v>0</v>
      </c>
      <c r="BF192" s="113">
        <f t="shared" si="40"/>
        <v>482.59</v>
      </c>
      <c r="BG192" s="113">
        <f t="shared" si="41"/>
        <v>0</v>
      </c>
      <c r="BH192" s="113">
        <f t="shared" si="42"/>
        <v>0</v>
      </c>
      <c r="BI192" s="113">
        <f t="shared" si="43"/>
        <v>0</v>
      </c>
      <c r="BJ192" s="18" t="s">
        <v>86</v>
      </c>
      <c r="BK192" s="113">
        <f t="shared" si="44"/>
        <v>482.59</v>
      </c>
      <c r="BL192" s="18" t="s">
        <v>93</v>
      </c>
      <c r="BM192" s="18" t="s">
        <v>453</v>
      </c>
    </row>
    <row r="193" spans="2:65" s="1" customFormat="1" ht="31.5" customHeight="1">
      <c r="B193" s="137"/>
      <c r="C193" s="166" t="s">
        <v>316</v>
      </c>
      <c r="D193" s="166" t="s">
        <v>182</v>
      </c>
      <c r="E193" s="167" t="s">
        <v>317</v>
      </c>
      <c r="F193" s="308" t="s">
        <v>318</v>
      </c>
      <c r="G193" s="308"/>
      <c r="H193" s="308"/>
      <c r="I193" s="308"/>
      <c r="J193" s="168" t="s">
        <v>193</v>
      </c>
      <c r="K193" s="169">
        <v>97.415999999999997</v>
      </c>
      <c r="L193" s="309">
        <v>35</v>
      </c>
      <c r="M193" s="309"/>
      <c r="N193" s="310">
        <f t="shared" si="35"/>
        <v>3409.56</v>
      </c>
      <c r="O193" s="310"/>
      <c r="P193" s="310"/>
      <c r="Q193" s="310"/>
      <c r="R193" s="140"/>
      <c r="T193" s="170" t="s">
        <v>5</v>
      </c>
      <c r="U193" s="43" t="s">
        <v>42</v>
      </c>
      <c r="V193" s="186"/>
      <c r="W193" s="171">
        <f t="shared" si="36"/>
        <v>0</v>
      </c>
      <c r="X193" s="171">
        <v>0</v>
      </c>
      <c r="Y193" s="171">
        <f t="shared" si="37"/>
        <v>0</v>
      </c>
      <c r="Z193" s="171">
        <v>0</v>
      </c>
      <c r="AA193" s="172">
        <f t="shared" si="38"/>
        <v>0</v>
      </c>
      <c r="AR193" s="18" t="s">
        <v>93</v>
      </c>
      <c r="AT193" s="18" t="s">
        <v>182</v>
      </c>
      <c r="AU193" s="18" t="s">
        <v>86</v>
      </c>
      <c r="AY193" s="18" t="s">
        <v>181</v>
      </c>
      <c r="BE193" s="113">
        <f t="shared" si="39"/>
        <v>0</v>
      </c>
      <c r="BF193" s="113">
        <f t="shared" si="40"/>
        <v>3409.56</v>
      </c>
      <c r="BG193" s="113">
        <f t="shared" si="41"/>
        <v>0</v>
      </c>
      <c r="BH193" s="113">
        <f t="shared" si="42"/>
        <v>0</v>
      </c>
      <c r="BI193" s="113">
        <f t="shared" si="43"/>
        <v>0</v>
      </c>
      <c r="BJ193" s="18" t="s">
        <v>86</v>
      </c>
      <c r="BK193" s="113">
        <f t="shared" si="44"/>
        <v>3409.56</v>
      </c>
      <c r="BL193" s="18" t="s">
        <v>93</v>
      </c>
      <c r="BM193" s="18" t="s">
        <v>459</v>
      </c>
    </row>
    <row r="194" spans="2:65" s="1" customFormat="1" ht="44.25" customHeight="1">
      <c r="B194" s="137"/>
      <c r="C194" s="166" t="s">
        <v>319</v>
      </c>
      <c r="D194" s="166" t="s">
        <v>182</v>
      </c>
      <c r="E194" s="167" t="s">
        <v>320</v>
      </c>
      <c r="F194" s="308" t="s">
        <v>321</v>
      </c>
      <c r="G194" s="308"/>
      <c r="H194" s="308"/>
      <c r="I194" s="308"/>
      <c r="J194" s="168" t="s">
        <v>193</v>
      </c>
      <c r="K194" s="169">
        <v>470.09100000000001</v>
      </c>
      <c r="L194" s="309">
        <v>39</v>
      </c>
      <c r="M194" s="309"/>
      <c r="N194" s="310">
        <f t="shared" si="35"/>
        <v>18333.55</v>
      </c>
      <c r="O194" s="310"/>
      <c r="P194" s="310"/>
      <c r="Q194" s="310"/>
      <c r="R194" s="140"/>
      <c r="T194" s="170" t="s">
        <v>5</v>
      </c>
      <c r="U194" s="43" t="s">
        <v>42</v>
      </c>
      <c r="V194" s="186"/>
      <c r="W194" s="171">
        <f t="shared" si="36"/>
        <v>0</v>
      </c>
      <c r="X194" s="171">
        <v>0</v>
      </c>
      <c r="Y194" s="171">
        <f t="shared" si="37"/>
        <v>0</v>
      </c>
      <c r="Z194" s="171">
        <v>0</v>
      </c>
      <c r="AA194" s="172">
        <f t="shared" si="38"/>
        <v>0</v>
      </c>
      <c r="AR194" s="18" t="s">
        <v>93</v>
      </c>
      <c r="AT194" s="18" t="s">
        <v>182</v>
      </c>
      <c r="AU194" s="18" t="s">
        <v>86</v>
      </c>
      <c r="AY194" s="18" t="s">
        <v>181</v>
      </c>
      <c r="BE194" s="113">
        <f t="shared" si="39"/>
        <v>0</v>
      </c>
      <c r="BF194" s="113">
        <f t="shared" si="40"/>
        <v>18333.55</v>
      </c>
      <c r="BG194" s="113">
        <f t="shared" si="41"/>
        <v>0</v>
      </c>
      <c r="BH194" s="113">
        <f t="shared" si="42"/>
        <v>0</v>
      </c>
      <c r="BI194" s="113">
        <f t="shared" si="43"/>
        <v>0</v>
      </c>
      <c r="BJ194" s="18" t="s">
        <v>86</v>
      </c>
      <c r="BK194" s="113">
        <f t="shared" si="44"/>
        <v>18333.55</v>
      </c>
      <c r="BL194" s="18" t="s">
        <v>93</v>
      </c>
      <c r="BM194" s="18" t="s">
        <v>465</v>
      </c>
    </row>
    <row r="195" spans="2:65" s="1" customFormat="1" ht="31.5" customHeight="1">
      <c r="B195" s="137"/>
      <c r="C195" s="166" t="s">
        <v>322</v>
      </c>
      <c r="D195" s="166" t="s">
        <v>182</v>
      </c>
      <c r="E195" s="167" t="s">
        <v>323</v>
      </c>
      <c r="F195" s="308" t="s">
        <v>1526</v>
      </c>
      <c r="G195" s="308"/>
      <c r="H195" s="308"/>
      <c r="I195" s="308"/>
      <c r="J195" s="168" t="s">
        <v>184</v>
      </c>
      <c r="K195" s="169">
        <v>34.222999999999999</v>
      </c>
      <c r="L195" s="309">
        <v>29</v>
      </c>
      <c r="M195" s="309"/>
      <c r="N195" s="310">
        <f t="shared" si="35"/>
        <v>992.47</v>
      </c>
      <c r="O195" s="310"/>
      <c r="P195" s="310"/>
      <c r="Q195" s="310"/>
      <c r="R195" s="140"/>
      <c r="T195" s="170" t="s">
        <v>5</v>
      </c>
      <c r="U195" s="43" t="s">
        <v>42</v>
      </c>
      <c r="V195" s="186"/>
      <c r="W195" s="171">
        <f t="shared" si="36"/>
        <v>0</v>
      </c>
      <c r="X195" s="171">
        <v>0</v>
      </c>
      <c r="Y195" s="171">
        <f t="shared" si="37"/>
        <v>0</v>
      </c>
      <c r="Z195" s="171">
        <v>0</v>
      </c>
      <c r="AA195" s="172">
        <f t="shared" si="38"/>
        <v>0</v>
      </c>
      <c r="AR195" s="18" t="s">
        <v>93</v>
      </c>
      <c r="AT195" s="18" t="s">
        <v>182</v>
      </c>
      <c r="AU195" s="18" t="s">
        <v>86</v>
      </c>
      <c r="AY195" s="18" t="s">
        <v>181</v>
      </c>
      <c r="BE195" s="113">
        <f t="shared" si="39"/>
        <v>0</v>
      </c>
      <c r="BF195" s="113">
        <f t="shared" si="40"/>
        <v>992.47</v>
      </c>
      <c r="BG195" s="113">
        <f t="shared" si="41"/>
        <v>0</v>
      </c>
      <c r="BH195" s="113">
        <f t="shared" si="42"/>
        <v>0</v>
      </c>
      <c r="BI195" s="113">
        <f t="shared" si="43"/>
        <v>0</v>
      </c>
      <c r="BJ195" s="18" t="s">
        <v>86</v>
      </c>
      <c r="BK195" s="113">
        <f t="shared" si="44"/>
        <v>992.47</v>
      </c>
      <c r="BL195" s="18" t="s">
        <v>93</v>
      </c>
      <c r="BM195" s="18" t="s">
        <v>470</v>
      </c>
    </row>
    <row r="196" spans="2:65" s="1" customFormat="1" ht="44.25" customHeight="1">
      <c r="B196" s="137"/>
      <c r="C196" s="166" t="s">
        <v>324</v>
      </c>
      <c r="D196" s="166" t="s">
        <v>182</v>
      </c>
      <c r="E196" s="167" t="s">
        <v>325</v>
      </c>
      <c r="F196" s="308" t="s">
        <v>326</v>
      </c>
      <c r="G196" s="308"/>
      <c r="H196" s="308"/>
      <c r="I196" s="308"/>
      <c r="J196" s="168" t="s">
        <v>184</v>
      </c>
      <c r="K196" s="169">
        <v>24.65</v>
      </c>
      <c r="L196" s="309">
        <v>28</v>
      </c>
      <c r="M196" s="309"/>
      <c r="N196" s="310">
        <f t="shared" si="35"/>
        <v>690.2</v>
      </c>
      <c r="O196" s="310"/>
      <c r="P196" s="310"/>
      <c r="Q196" s="310"/>
      <c r="R196" s="140"/>
      <c r="T196" s="170" t="s">
        <v>5</v>
      </c>
      <c r="U196" s="43" t="s">
        <v>42</v>
      </c>
      <c r="V196" s="186"/>
      <c r="W196" s="171">
        <f t="shared" si="36"/>
        <v>0</v>
      </c>
      <c r="X196" s="171">
        <v>0</v>
      </c>
      <c r="Y196" s="171">
        <f t="shared" si="37"/>
        <v>0</v>
      </c>
      <c r="Z196" s="171">
        <v>0</v>
      </c>
      <c r="AA196" s="172">
        <f t="shared" si="38"/>
        <v>0</v>
      </c>
      <c r="AR196" s="18" t="s">
        <v>93</v>
      </c>
      <c r="AT196" s="18" t="s">
        <v>182</v>
      </c>
      <c r="AU196" s="18" t="s">
        <v>86</v>
      </c>
      <c r="AY196" s="18" t="s">
        <v>181</v>
      </c>
      <c r="BE196" s="113">
        <f t="shared" si="39"/>
        <v>0</v>
      </c>
      <c r="BF196" s="113">
        <f t="shared" si="40"/>
        <v>690.2</v>
      </c>
      <c r="BG196" s="113">
        <f t="shared" si="41"/>
        <v>0</v>
      </c>
      <c r="BH196" s="113">
        <f t="shared" si="42"/>
        <v>0</v>
      </c>
      <c r="BI196" s="113">
        <f t="shared" si="43"/>
        <v>0</v>
      </c>
      <c r="BJ196" s="18" t="s">
        <v>86</v>
      </c>
      <c r="BK196" s="113">
        <f t="shared" si="44"/>
        <v>690.2</v>
      </c>
      <c r="BL196" s="18" t="s">
        <v>93</v>
      </c>
      <c r="BM196" s="18" t="s">
        <v>476</v>
      </c>
    </row>
    <row r="197" spans="2:65" s="1" customFormat="1" ht="22.5" customHeight="1">
      <c r="B197" s="137"/>
      <c r="C197" s="166" t="s">
        <v>327</v>
      </c>
      <c r="D197" s="166" t="s">
        <v>182</v>
      </c>
      <c r="E197" s="167" t="s">
        <v>328</v>
      </c>
      <c r="F197" s="308" t="s">
        <v>329</v>
      </c>
      <c r="G197" s="308"/>
      <c r="H197" s="308"/>
      <c r="I197" s="308"/>
      <c r="J197" s="168" t="s">
        <v>193</v>
      </c>
      <c r="K197" s="169">
        <v>452.29</v>
      </c>
      <c r="L197" s="309">
        <v>8</v>
      </c>
      <c r="M197" s="309"/>
      <c r="N197" s="310">
        <f t="shared" si="35"/>
        <v>3618.32</v>
      </c>
      <c r="O197" s="310"/>
      <c r="P197" s="310"/>
      <c r="Q197" s="310"/>
      <c r="R197" s="140"/>
      <c r="T197" s="170" t="s">
        <v>5</v>
      </c>
      <c r="U197" s="43" t="s">
        <v>42</v>
      </c>
      <c r="V197" s="186"/>
      <c r="W197" s="171">
        <f t="shared" si="36"/>
        <v>0</v>
      </c>
      <c r="X197" s="171">
        <v>0</v>
      </c>
      <c r="Y197" s="171">
        <f t="shared" si="37"/>
        <v>0</v>
      </c>
      <c r="Z197" s="171">
        <v>0</v>
      </c>
      <c r="AA197" s="172">
        <f t="shared" si="38"/>
        <v>0</v>
      </c>
      <c r="AR197" s="18" t="s">
        <v>93</v>
      </c>
      <c r="AT197" s="18" t="s">
        <v>182</v>
      </c>
      <c r="AU197" s="18" t="s">
        <v>86</v>
      </c>
      <c r="AY197" s="18" t="s">
        <v>181</v>
      </c>
      <c r="BE197" s="113">
        <f t="shared" si="39"/>
        <v>0</v>
      </c>
      <c r="BF197" s="113">
        <f t="shared" si="40"/>
        <v>3618.32</v>
      </c>
      <c r="BG197" s="113">
        <f t="shared" si="41"/>
        <v>0</v>
      </c>
      <c r="BH197" s="113">
        <f t="shared" si="42"/>
        <v>0</v>
      </c>
      <c r="BI197" s="113">
        <f t="shared" si="43"/>
        <v>0</v>
      </c>
      <c r="BJ197" s="18" t="s">
        <v>86</v>
      </c>
      <c r="BK197" s="113">
        <f t="shared" si="44"/>
        <v>3618.32</v>
      </c>
      <c r="BL197" s="18" t="s">
        <v>93</v>
      </c>
      <c r="BM197" s="18" t="s">
        <v>482</v>
      </c>
    </row>
    <row r="198" spans="2:65" s="1" customFormat="1" ht="31.5" customHeight="1">
      <c r="B198" s="137"/>
      <c r="C198" s="166" t="s">
        <v>330</v>
      </c>
      <c r="D198" s="166" t="s">
        <v>182</v>
      </c>
      <c r="E198" s="167" t="s">
        <v>331</v>
      </c>
      <c r="F198" s="308" t="s">
        <v>332</v>
      </c>
      <c r="G198" s="308"/>
      <c r="H198" s="308"/>
      <c r="I198" s="308"/>
      <c r="J198" s="168" t="s">
        <v>193</v>
      </c>
      <c r="K198" s="169">
        <v>452.29</v>
      </c>
      <c r="L198" s="309">
        <v>9</v>
      </c>
      <c r="M198" s="309"/>
      <c r="N198" s="310">
        <f t="shared" si="35"/>
        <v>4070.61</v>
      </c>
      <c r="O198" s="310"/>
      <c r="P198" s="310"/>
      <c r="Q198" s="310"/>
      <c r="R198" s="140"/>
      <c r="T198" s="170" t="s">
        <v>5</v>
      </c>
      <c r="U198" s="43" t="s">
        <v>42</v>
      </c>
      <c r="V198" s="186"/>
      <c r="W198" s="171">
        <f t="shared" si="36"/>
        <v>0</v>
      </c>
      <c r="X198" s="171">
        <v>0</v>
      </c>
      <c r="Y198" s="171">
        <f t="shared" si="37"/>
        <v>0</v>
      </c>
      <c r="Z198" s="171">
        <v>0</v>
      </c>
      <c r="AA198" s="172">
        <f t="shared" si="38"/>
        <v>0</v>
      </c>
      <c r="AR198" s="18" t="s">
        <v>93</v>
      </c>
      <c r="AT198" s="18" t="s">
        <v>182</v>
      </c>
      <c r="AU198" s="18" t="s">
        <v>86</v>
      </c>
      <c r="AY198" s="18" t="s">
        <v>181</v>
      </c>
      <c r="BE198" s="113">
        <f t="shared" si="39"/>
        <v>0</v>
      </c>
      <c r="BF198" s="113">
        <f t="shared" si="40"/>
        <v>4070.61</v>
      </c>
      <c r="BG198" s="113">
        <f t="shared" si="41"/>
        <v>0</v>
      </c>
      <c r="BH198" s="113">
        <f t="shared" si="42"/>
        <v>0</v>
      </c>
      <c r="BI198" s="113">
        <f t="shared" si="43"/>
        <v>0</v>
      </c>
      <c r="BJ198" s="18" t="s">
        <v>86</v>
      </c>
      <c r="BK198" s="113">
        <f t="shared" si="44"/>
        <v>4070.61</v>
      </c>
      <c r="BL198" s="18" t="s">
        <v>93</v>
      </c>
      <c r="BM198" s="18" t="s">
        <v>488</v>
      </c>
    </row>
    <row r="199" spans="2:65" s="10" customFormat="1" ht="29.85" customHeight="1">
      <c r="B199" s="155"/>
      <c r="C199" s="156"/>
      <c r="D199" s="165" t="s">
        <v>1507</v>
      </c>
      <c r="E199" s="165"/>
      <c r="F199" s="165"/>
      <c r="G199" s="165"/>
      <c r="H199" s="165"/>
      <c r="I199" s="165"/>
      <c r="J199" s="165"/>
      <c r="K199" s="165"/>
      <c r="L199" s="165"/>
      <c r="M199" s="165"/>
      <c r="N199" s="314">
        <f>BK199</f>
        <v>4895.13</v>
      </c>
      <c r="O199" s="315"/>
      <c r="P199" s="315"/>
      <c r="Q199" s="315"/>
      <c r="R199" s="158"/>
      <c r="T199" s="159"/>
      <c r="U199" s="156"/>
      <c r="V199" s="156"/>
      <c r="W199" s="160">
        <f>SUM(W200:W204)</f>
        <v>0</v>
      </c>
      <c r="X199" s="156"/>
      <c r="Y199" s="160">
        <f>SUM(Y200:Y204)</f>
        <v>0</v>
      </c>
      <c r="Z199" s="156"/>
      <c r="AA199" s="161">
        <f>SUM(AA200:AA204)</f>
        <v>0</v>
      </c>
      <c r="AR199" s="162" t="s">
        <v>82</v>
      </c>
      <c r="AT199" s="163" t="s">
        <v>74</v>
      </c>
      <c r="AU199" s="163" t="s">
        <v>82</v>
      </c>
      <c r="AY199" s="162" t="s">
        <v>181</v>
      </c>
      <c r="BK199" s="164">
        <f>SUM(BK200:BK204)</f>
        <v>4895.13</v>
      </c>
    </row>
    <row r="200" spans="2:65" s="1" customFormat="1" ht="31.5" customHeight="1">
      <c r="B200" s="137"/>
      <c r="C200" s="166" t="s">
        <v>333</v>
      </c>
      <c r="D200" s="166" t="s">
        <v>182</v>
      </c>
      <c r="E200" s="167" t="s">
        <v>334</v>
      </c>
      <c r="F200" s="308" t="s">
        <v>335</v>
      </c>
      <c r="G200" s="308"/>
      <c r="H200" s="308"/>
      <c r="I200" s="308"/>
      <c r="J200" s="168" t="s">
        <v>193</v>
      </c>
      <c r="K200" s="169">
        <v>586.25599999999997</v>
      </c>
      <c r="L200" s="309">
        <v>2</v>
      </c>
      <c r="M200" s="309"/>
      <c r="N200" s="310">
        <f>ROUND(L200*K200,2)</f>
        <v>1172.51</v>
      </c>
      <c r="O200" s="310"/>
      <c r="P200" s="310"/>
      <c r="Q200" s="310"/>
      <c r="R200" s="140"/>
      <c r="T200" s="170" t="s">
        <v>5</v>
      </c>
      <c r="U200" s="43" t="s">
        <v>42</v>
      </c>
      <c r="V200" s="186"/>
      <c r="W200" s="171">
        <f>V200*K200</f>
        <v>0</v>
      </c>
      <c r="X200" s="171">
        <v>0</v>
      </c>
      <c r="Y200" s="171">
        <f>X200*K200</f>
        <v>0</v>
      </c>
      <c r="Z200" s="171">
        <v>0</v>
      </c>
      <c r="AA200" s="172">
        <f>Z200*K200</f>
        <v>0</v>
      </c>
      <c r="AR200" s="18" t="s">
        <v>93</v>
      </c>
      <c r="AT200" s="18" t="s">
        <v>182</v>
      </c>
      <c r="AU200" s="18" t="s">
        <v>86</v>
      </c>
      <c r="AY200" s="18" t="s">
        <v>181</v>
      </c>
      <c r="BE200" s="113">
        <f>IF(U200="základná",N200,0)</f>
        <v>0</v>
      </c>
      <c r="BF200" s="113">
        <f>IF(U200="znížená",N200,0)</f>
        <v>1172.51</v>
      </c>
      <c r="BG200" s="113">
        <f>IF(U200="zákl. prenesená",N200,0)</f>
        <v>0</v>
      </c>
      <c r="BH200" s="113">
        <f>IF(U200="zníž. prenesená",N200,0)</f>
        <v>0</v>
      </c>
      <c r="BI200" s="113">
        <f>IF(U200="nulová",N200,0)</f>
        <v>0</v>
      </c>
      <c r="BJ200" s="18" t="s">
        <v>86</v>
      </c>
      <c r="BK200" s="113">
        <f>ROUND(L200*K200,2)</f>
        <v>1172.51</v>
      </c>
      <c r="BL200" s="18" t="s">
        <v>93</v>
      </c>
      <c r="BM200" s="18" t="s">
        <v>494</v>
      </c>
    </row>
    <row r="201" spans="2:65" s="1" customFormat="1" ht="44.25" customHeight="1">
      <c r="B201" s="137"/>
      <c r="C201" s="166" t="s">
        <v>336</v>
      </c>
      <c r="D201" s="166" t="s">
        <v>182</v>
      </c>
      <c r="E201" s="167" t="s">
        <v>337</v>
      </c>
      <c r="F201" s="308" t="s">
        <v>338</v>
      </c>
      <c r="G201" s="308"/>
      <c r="H201" s="308"/>
      <c r="I201" s="308"/>
      <c r="J201" s="168" t="s">
        <v>193</v>
      </c>
      <c r="K201" s="169">
        <v>1172.5119999999999</v>
      </c>
      <c r="L201" s="309">
        <v>1</v>
      </c>
      <c r="M201" s="309"/>
      <c r="N201" s="310">
        <f>ROUND(L201*K201,2)</f>
        <v>1172.51</v>
      </c>
      <c r="O201" s="310"/>
      <c r="P201" s="310"/>
      <c r="Q201" s="310"/>
      <c r="R201" s="140"/>
      <c r="T201" s="170" t="s">
        <v>5</v>
      </c>
      <c r="U201" s="43" t="s">
        <v>42</v>
      </c>
      <c r="V201" s="186"/>
      <c r="W201" s="171">
        <f>V201*K201</f>
        <v>0</v>
      </c>
      <c r="X201" s="171">
        <v>0</v>
      </c>
      <c r="Y201" s="171">
        <f>X201*K201</f>
        <v>0</v>
      </c>
      <c r="Z201" s="171">
        <v>0</v>
      </c>
      <c r="AA201" s="172">
        <f>Z201*K201</f>
        <v>0</v>
      </c>
      <c r="AR201" s="18" t="s">
        <v>93</v>
      </c>
      <c r="AT201" s="18" t="s">
        <v>182</v>
      </c>
      <c r="AU201" s="18" t="s">
        <v>86</v>
      </c>
      <c r="AY201" s="18" t="s">
        <v>181</v>
      </c>
      <c r="BE201" s="113">
        <f>IF(U201="základná",N201,0)</f>
        <v>0</v>
      </c>
      <c r="BF201" s="113">
        <f>IF(U201="znížená",N201,0)</f>
        <v>1172.51</v>
      </c>
      <c r="BG201" s="113">
        <f>IF(U201="zákl. prenesená",N201,0)</f>
        <v>0</v>
      </c>
      <c r="BH201" s="113">
        <f>IF(U201="zníž. prenesená",N201,0)</f>
        <v>0</v>
      </c>
      <c r="BI201" s="113">
        <f>IF(U201="nulová",N201,0)</f>
        <v>0</v>
      </c>
      <c r="BJ201" s="18" t="s">
        <v>86</v>
      </c>
      <c r="BK201" s="113">
        <f>ROUND(L201*K201,2)</f>
        <v>1172.51</v>
      </c>
      <c r="BL201" s="18" t="s">
        <v>93</v>
      </c>
      <c r="BM201" s="18" t="s">
        <v>500</v>
      </c>
    </row>
    <row r="202" spans="2:65" s="1" customFormat="1" ht="44.25" customHeight="1">
      <c r="B202" s="137"/>
      <c r="C202" s="166" t="s">
        <v>339</v>
      </c>
      <c r="D202" s="166" t="s">
        <v>182</v>
      </c>
      <c r="E202" s="167" t="s">
        <v>340</v>
      </c>
      <c r="F202" s="308" t="s">
        <v>341</v>
      </c>
      <c r="G202" s="308"/>
      <c r="H202" s="308"/>
      <c r="I202" s="308"/>
      <c r="J202" s="168" t="s">
        <v>193</v>
      </c>
      <c r="K202" s="169">
        <v>586.25599999999997</v>
      </c>
      <c r="L202" s="309">
        <v>1.5</v>
      </c>
      <c r="M202" s="309"/>
      <c r="N202" s="310">
        <f>ROUND(L202*K202,2)</f>
        <v>879.38</v>
      </c>
      <c r="O202" s="310"/>
      <c r="P202" s="310"/>
      <c r="Q202" s="310"/>
      <c r="R202" s="140"/>
      <c r="T202" s="170" t="s">
        <v>5</v>
      </c>
      <c r="U202" s="43" t="s">
        <v>42</v>
      </c>
      <c r="V202" s="186"/>
      <c r="W202" s="171">
        <f>V202*K202</f>
        <v>0</v>
      </c>
      <c r="X202" s="171">
        <v>0</v>
      </c>
      <c r="Y202" s="171">
        <f>X202*K202</f>
        <v>0</v>
      </c>
      <c r="Z202" s="171">
        <v>0</v>
      </c>
      <c r="AA202" s="172">
        <f>Z202*K202</f>
        <v>0</v>
      </c>
      <c r="AR202" s="18" t="s">
        <v>93</v>
      </c>
      <c r="AT202" s="18" t="s">
        <v>182</v>
      </c>
      <c r="AU202" s="18" t="s">
        <v>86</v>
      </c>
      <c r="AY202" s="18" t="s">
        <v>181</v>
      </c>
      <c r="BE202" s="113">
        <f>IF(U202="základná",N202,0)</f>
        <v>0</v>
      </c>
      <c r="BF202" s="113">
        <f>IF(U202="znížená",N202,0)</f>
        <v>879.38</v>
      </c>
      <c r="BG202" s="113">
        <f>IF(U202="zákl. prenesená",N202,0)</f>
        <v>0</v>
      </c>
      <c r="BH202" s="113">
        <f>IF(U202="zníž. prenesená",N202,0)</f>
        <v>0</v>
      </c>
      <c r="BI202" s="113">
        <f>IF(U202="nulová",N202,0)</f>
        <v>0</v>
      </c>
      <c r="BJ202" s="18" t="s">
        <v>86</v>
      </c>
      <c r="BK202" s="113">
        <f>ROUND(L202*K202,2)</f>
        <v>879.38</v>
      </c>
      <c r="BL202" s="18" t="s">
        <v>93</v>
      </c>
      <c r="BM202" s="18" t="s">
        <v>506</v>
      </c>
    </row>
    <row r="203" spans="2:65" s="1" customFormat="1" ht="31.5" customHeight="1">
      <c r="B203" s="137"/>
      <c r="C203" s="166" t="s">
        <v>342</v>
      </c>
      <c r="D203" s="166" t="s">
        <v>182</v>
      </c>
      <c r="E203" s="167" t="s">
        <v>343</v>
      </c>
      <c r="F203" s="308" t="s">
        <v>344</v>
      </c>
      <c r="G203" s="308"/>
      <c r="H203" s="308"/>
      <c r="I203" s="308"/>
      <c r="J203" s="168" t="s">
        <v>345</v>
      </c>
      <c r="K203" s="169">
        <v>9</v>
      </c>
      <c r="L203" s="309">
        <v>60</v>
      </c>
      <c r="M203" s="309"/>
      <c r="N203" s="310">
        <f>ROUND(L203*K203,2)</f>
        <v>540</v>
      </c>
      <c r="O203" s="310"/>
      <c r="P203" s="310"/>
      <c r="Q203" s="310"/>
      <c r="R203" s="140"/>
      <c r="T203" s="170" t="s">
        <v>5</v>
      </c>
      <c r="U203" s="43" t="s">
        <v>42</v>
      </c>
      <c r="V203" s="186"/>
      <c r="W203" s="171">
        <f>V203*K203</f>
        <v>0</v>
      </c>
      <c r="X203" s="171">
        <v>0</v>
      </c>
      <c r="Y203" s="171">
        <f>X203*K203</f>
        <v>0</v>
      </c>
      <c r="Z203" s="171">
        <v>0</v>
      </c>
      <c r="AA203" s="172">
        <f>Z203*K203</f>
        <v>0</v>
      </c>
      <c r="AR203" s="18" t="s">
        <v>93</v>
      </c>
      <c r="AT203" s="18" t="s">
        <v>182</v>
      </c>
      <c r="AU203" s="18" t="s">
        <v>86</v>
      </c>
      <c r="AY203" s="18" t="s">
        <v>181</v>
      </c>
      <c r="BE203" s="113">
        <f>IF(U203="základná",N203,0)</f>
        <v>0</v>
      </c>
      <c r="BF203" s="113">
        <f>IF(U203="znížená",N203,0)</f>
        <v>540</v>
      </c>
      <c r="BG203" s="113">
        <f>IF(U203="zákl. prenesená",N203,0)</f>
        <v>0</v>
      </c>
      <c r="BH203" s="113">
        <f>IF(U203="zníž. prenesená",N203,0)</f>
        <v>0</v>
      </c>
      <c r="BI203" s="113">
        <f>IF(U203="nulová",N203,0)</f>
        <v>0</v>
      </c>
      <c r="BJ203" s="18" t="s">
        <v>86</v>
      </c>
      <c r="BK203" s="113">
        <f>ROUND(L203*K203,2)</f>
        <v>540</v>
      </c>
      <c r="BL203" s="18" t="s">
        <v>93</v>
      </c>
      <c r="BM203" s="18" t="s">
        <v>512</v>
      </c>
    </row>
    <row r="204" spans="2:65" s="1" customFormat="1" ht="22.5" customHeight="1">
      <c r="B204" s="137"/>
      <c r="C204" s="166" t="s">
        <v>346</v>
      </c>
      <c r="D204" s="166" t="s">
        <v>182</v>
      </c>
      <c r="E204" s="167" t="s">
        <v>347</v>
      </c>
      <c r="F204" s="308" t="s">
        <v>348</v>
      </c>
      <c r="G204" s="308"/>
      <c r="H204" s="308"/>
      <c r="I204" s="308"/>
      <c r="J204" s="168" t="s">
        <v>193</v>
      </c>
      <c r="K204" s="169">
        <v>452.29</v>
      </c>
      <c r="L204" s="309">
        <v>2.5</v>
      </c>
      <c r="M204" s="309"/>
      <c r="N204" s="310">
        <f>ROUND(L204*K204,2)</f>
        <v>1130.73</v>
      </c>
      <c r="O204" s="310"/>
      <c r="P204" s="310"/>
      <c r="Q204" s="310"/>
      <c r="R204" s="140"/>
      <c r="T204" s="170" t="s">
        <v>5</v>
      </c>
      <c r="U204" s="43" t="s">
        <v>42</v>
      </c>
      <c r="V204" s="186"/>
      <c r="W204" s="171">
        <f>V204*K204</f>
        <v>0</v>
      </c>
      <c r="X204" s="171">
        <v>0</v>
      </c>
      <c r="Y204" s="171">
        <f>X204*K204</f>
        <v>0</v>
      </c>
      <c r="Z204" s="171">
        <v>0</v>
      </c>
      <c r="AA204" s="172">
        <f>Z204*K204</f>
        <v>0</v>
      </c>
      <c r="AR204" s="18" t="s">
        <v>93</v>
      </c>
      <c r="AT204" s="18" t="s">
        <v>182</v>
      </c>
      <c r="AU204" s="18" t="s">
        <v>86</v>
      </c>
      <c r="AY204" s="18" t="s">
        <v>181</v>
      </c>
      <c r="BE204" s="113">
        <f>IF(U204="základná",N204,0)</f>
        <v>0</v>
      </c>
      <c r="BF204" s="113">
        <f>IF(U204="znížená",N204,0)</f>
        <v>1130.73</v>
      </c>
      <c r="BG204" s="113">
        <f>IF(U204="zákl. prenesená",N204,0)</f>
        <v>0</v>
      </c>
      <c r="BH204" s="113">
        <f>IF(U204="zníž. prenesená",N204,0)</f>
        <v>0</v>
      </c>
      <c r="BI204" s="113">
        <f>IF(U204="nulová",N204,0)</f>
        <v>0</v>
      </c>
      <c r="BJ204" s="18" t="s">
        <v>86</v>
      </c>
      <c r="BK204" s="113">
        <f>ROUND(L204*K204,2)</f>
        <v>1130.73</v>
      </c>
      <c r="BL204" s="18" t="s">
        <v>93</v>
      </c>
      <c r="BM204" s="18" t="s">
        <v>518</v>
      </c>
    </row>
    <row r="205" spans="2:65" s="10" customFormat="1" ht="29.85" customHeight="1">
      <c r="B205" s="155"/>
      <c r="C205" s="156"/>
      <c r="D205" s="165" t="s">
        <v>1508</v>
      </c>
      <c r="E205" s="165"/>
      <c r="F205" s="165"/>
      <c r="G205" s="165"/>
      <c r="H205" s="165"/>
      <c r="I205" s="165"/>
      <c r="J205" s="165"/>
      <c r="K205" s="165"/>
      <c r="L205" s="165"/>
      <c r="M205" s="165"/>
      <c r="N205" s="314">
        <f>BK205</f>
        <v>108.36</v>
      </c>
      <c r="O205" s="315"/>
      <c r="P205" s="315"/>
      <c r="Q205" s="315"/>
      <c r="R205" s="158"/>
      <c r="T205" s="159"/>
      <c r="U205" s="156"/>
      <c r="V205" s="156"/>
      <c r="W205" s="160">
        <f>W206</f>
        <v>0</v>
      </c>
      <c r="X205" s="156"/>
      <c r="Y205" s="160">
        <f>Y206</f>
        <v>0</v>
      </c>
      <c r="Z205" s="156"/>
      <c r="AA205" s="161">
        <f>AA206</f>
        <v>0</v>
      </c>
      <c r="AR205" s="162" t="s">
        <v>82</v>
      </c>
      <c r="AT205" s="163" t="s">
        <v>74</v>
      </c>
      <c r="AU205" s="163" t="s">
        <v>82</v>
      </c>
      <c r="AY205" s="162" t="s">
        <v>181</v>
      </c>
      <c r="BK205" s="164">
        <f>BK206</f>
        <v>108.36</v>
      </c>
    </row>
    <row r="206" spans="2:65" s="1" customFormat="1" ht="31.5" customHeight="1">
      <c r="B206" s="137"/>
      <c r="C206" s="166" t="s">
        <v>349</v>
      </c>
      <c r="D206" s="166" t="s">
        <v>182</v>
      </c>
      <c r="E206" s="167" t="s">
        <v>350</v>
      </c>
      <c r="F206" s="308" t="s">
        <v>351</v>
      </c>
      <c r="G206" s="308"/>
      <c r="H206" s="308"/>
      <c r="I206" s="308"/>
      <c r="J206" s="168" t="s">
        <v>210</v>
      </c>
      <c r="K206" s="169">
        <v>1083.5540000000001</v>
      </c>
      <c r="L206" s="309">
        <v>0.1</v>
      </c>
      <c r="M206" s="309"/>
      <c r="N206" s="310">
        <f>ROUND(L206*K206,2)</f>
        <v>108.36</v>
      </c>
      <c r="O206" s="310"/>
      <c r="P206" s="310"/>
      <c r="Q206" s="310"/>
      <c r="R206" s="140"/>
      <c r="T206" s="170" t="s">
        <v>5</v>
      </c>
      <c r="U206" s="43" t="s">
        <v>42</v>
      </c>
      <c r="V206" s="186"/>
      <c r="W206" s="171">
        <f>V206*K206</f>
        <v>0</v>
      </c>
      <c r="X206" s="171">
        <v>0</v>
      </c>
      <c r="Y206" s="171">
        <f>X206*K206</f>
        <v>0</v>
      </c>
      <c r="Z206" s="171">
        <v>0</v>
      </c>
      <c r="AA206" s="172">
        <f>Z206*K206</f>
        <v>0</v>
      </c>
      <c r="AR206" s="18" t="s">
        <v>93</v>
      </c>
      <c r="AT206" s="18" t="s">
        <v>182</v>
      </c>
      <c r="AU206" s="18" t="s">
        <v>86</v>
      </c>
      <c r="AY206" s="18" t="s">
        <v>181</v>
      </c>
      <c r="BE206" s="113">
        <f>IF(U206="základná",N206,0)</f>
        <v>0</v>
      </c>
      <c r="BF206" s="113">
        <f>IF(U206="znížená",N206,0)</f>
        <v>108.36</v>
      </c>
      <c r="BG206" s="113">
        <f>IF(U206="zákl. prenesená",N206,0)</f>
        <v>0</v>
      </c>
      <c r="BH206" s="113">
        <f>IF(U206="zníž. prenesená",N206,0)</f>
        <v>0</v>
      </c>
      <c r="BI206" s="113">
        <f>IF(U206="nulová",N206,0)</f>
        <v>0</v>
      </c>
      <c r="BJ206" s="18" t="s">
        <v>86</v>
      </c>
      <c r="BK206" s="113">
        <f>ROUND(L206*K206,2)</f>
        <v>108.36</v>
      </c>
      <c r="BL206" s="18" t="s">
        <v>93</v>
      </c>
      <c r="BM206" s="18" t="s">
        <v>524</v>
      </c>
    </row>
    <row r="207" spans="2:65" s="10" customFormat="1" ht="37.35" customHeight="1">
      <c r="B207" s="155"/>
      <c r="C207" s="156"/>
      <c r="D207" s="157" t="s">
        <v>1509</v>
      </c>
      <c r="E207" s="157"/>
      <c r="F207" s="157"/>
      <c r="G207" s="157"/>
      <c r="H207" s="157"/>
      <c r="I207" s="157"/>
      <c r="J207" s="157"/>
      <c r="K207" s="157"/>
      <c r="L207" s="157"/>
      <c r="M207" s="157"/>
      <c r="N207" s="316">
        <f>BK207</f>
        <v>127385.35</v>
      </c>
      <c r="O207" s="317"/>
      <c r="P207" s="317"/>
      <c r="Q207" s="317"/>
      <c r="R207" s="158"/>
      <c r="T207" s="159"/>
      <c r="U207" s="156"/>
      <c r="V207" s="156"/>
      <c r="W207" s="160">
        <f>W208+W216+W222+W232+W235+W240+W252+W291+W297+W304+W308</f>
        <v>0</v>
      </c>
      <c r="X207" s="156"/>
      <c r="Y207" s="160">
        <f>Y208+Y216+Y222+Y232+Y235+Y240+Y252+Y291+Y297+Y304+Y308</f>
        <v>0</v>
      </c>
      <c r="Z207" s="156"/>
      <c r="AA207" s="161">
        <f>AA208+AA216+AA222+AA232+AA235+AA240+AA252+AA291+AA297+AA304+AA308</f>
        <v>0</v>
      </c>
      <c r="AR207" s="162" t="s">
        <v>82</v>
      </c>
      <c r="AT207" s="163" t="s">
        <v>74</v>
      </c>
      <c r="AU207" s="163" t="s">
        <v>75</v>
      </c>
      <c r="AY207" s="162" t="s">
        <v>181</v>
      </c>
      <c r="BK207" s="164">
        <f>BK208+BK216+BK222+BK232+BK235+BK240+BK252+BK291+BK297+BK304+BK308</f>
        <v>127385.35</v>
      </c>
    </row>
    <row r="208" spans="2:65" s="10" customFormat="1" ht="20.100000000000001" customHeight="1">
      <c r="B208" s="155"/>
      <c r="C208" s="156"/>
      <c r="D208" s="165" t="s">
        <v>1510</v>
      </c>
      <c r="E208" s="165"/>
      <c r="F208" s="165"/>
      <c r="G208" s="165"/>
      <c r="H208" s="165"/>
      <c r="I208" s="165"/>
      <c r="J208" s="165"/>
      <c r="K208" s="165"/>
      <c r="L208" s="165"/>
      <c r="M208" s="165"/>
      <c r="N208" s="318">
        <f>BK208</f>
        <v>4416.08</v>
      </c>
      <c r="O208" s="319"/>
      <c r="P208" s="319"/>
      <c r="Q208" s="319"/>
      <c r="R208" s="158"/>
      <c r="T208" s="159"/>
      <c r="U208" s="156"/>
      <c r="V208" s="156"/>
      <c r="W208" s="160">
        <f>SUM(W209:W215)</f>
        <v>0</v>
      </c>
      <c r="X208" s="156"/>
      <c r="Y208" s="160">
        <f>SUM(Y209:Y215)</f>
        <v>0</v>
      </c>
      <c r="Z208" s="156"/>
      <c r="AA208" s="161">
        <f>SUM(AA209:AA215)</f>
        <v>0</v>
      </c>
      <c r="AR208" s="162" t="s">
        <v>82</v>
      </c>
      <c r="AT208" s="163" t="s">
        <v>74</v>
      </c>
      <c r="AU208" s="163" t="s">
        <v>82</v>
      </c>
      <c r="AY208" s="162" t="s">
        <v>181</v>
      </c>
      <c r="BK208" s="164">
        <f>SUM(BK209:BK215)</f>
        <v>4416.08</v>
      </c>
    </row>
    <row r="209" spans="2:65" s="1" customFormat="1" ht="44.25" customHeight="1">
      <c r="B209" s="137"/>
      <c r="C209" s="166" t="s">
        <v>352</v>
      </c>
      <c r="D209" s="166" t="s">
        <v>182</v>
      </c>
      <c r="E209" s="167" t="s">
        <v>353</v>
      </c>
      <c r="F209" s="308" t="s">
        <v>354</v>
      </c>
      <c r="G209" s="308"/>
      <c r="H209" s="308"/>
      <c r="I209" s="308"/>
      <c r="J209" s="168" t="s">
        <v>193</v>
      </c>
      <c r="K209" s="169">
        <v>265.08</v>
      </c>
      <c r="L209" s="309">
        <v>5</v>
      </c>
      <c r="M209" s="309"/>
      <c r="N209" s="310">
        <f t="shared" ref="N209:N215" si="45">ROUND(L209*K209,2)</f>
        <v>1325.4</v>
      </c>
      <c r="O209" s="310"/>
      <c r="P209" s="310"/>
      <c r="Q209" s="310"/>
      <c r="R209" s="140"/>
      <c r="T209" s="170" t="s">
        <v>5</v>
      </c>
      <c r="U209" s="43" t="s">
        <v>42</v>
      </c>
      <c r="V209" s="186"/>
      <c r="W209" s="171">
        <f t="shared" ref="W209:W215" si="46">V209*K209</f>
        <v>0</v>
      </c>
      <c r="X209" s="171">
        <v>0</v>
      </c>
      <c r="Y209" s="171">
        <f t="shared" ref="Y209:Y215" si="47">X209*K209</f>
        <v>0</v>
      </c>
      <c r="Z209" s="171">
        <v>0</v>
      </c>
      <c r="AA209" s="172">
        <f t="shared" ref="AA209:AA215" si="48">Z209*K209</f>
        <v>0</v>
      </c>
      <c r="AR209" s="18" t="s">
        <v>93</v>
      </c>
      <c r="AT209" s="18" t="s">
        <v>182</v>
      </c>
      <c r="AU209" s="18" t="s">
        <v>86</v>
      </c>
      <c r="AY209" s="18" t="s">
        <v>181</v>
      </c>
      <c r="BE209" s="113">
        <f t="shared" ref="BE209:BE215" si="49">IF(U209="základná",N209,0)</f>
        <v>0</v>
      </c>
      <c r="BF209" s="113">
        <f t="shared" ref="BF209:BF215" si="50">IF(U209="znížená",N209,0)</f>
        <v>1325.4</v>
      </c>
      <c r="BG209" s="113">
        <f t="shared" ref="BG209:BG215" si="51">IF(U209="zákl. prenesená",N209,0)</f>
        <v>0</v>
      </c>
      <c r="BH209" s="113">
        <f t="shared" ref="BH209:BH215" si="52">IF(U209="zníž. prenesená",N209,0)</f>
        <v>0</v>
      </c>
      <c r="BI209" s="113">
        <f t="shared" ref="BI209:BI215" si="53">IF(U209="nulová",N209,0)</f>
        <v>0</v>
      </c>
      <c r="BJ209" s="18" t="s">
        <v>86</v>
      </c>
      <c r="BK209" s="113">
        <f t="shared" ref="BK209:BK215" si="54">ROUND(L209*K209,2)</f>
        <v>1325.4</v>
      </c>
      <c r="BL209" s="18" t="s">
        <v>93</v>
      </c>
      <c r="BM209" s="18" t="s">
        <v>530</v>
      </c>
    </row>
    <row r="210" spans="2:65" s="1" customFormat="1" ht="44.25" customHeight="1">
      <c r="B210" s="137"/>
      <c r="C210" s="173" t="s">
        <v>355</v>
      </c>
      <c r="D210" s="173" t="s">
        <v>356</v>
      </c>
      <c r="E210" s="174" t="s">
        <v>357</v>
      </c>
      <c r="F210" s="311" t="s">
        <v>358</v>
      </c>
      <c r="G210" s="311"/>
      <c r="H210" s="311"/>
      <c r="I210" s="311"/>
      <c r="J210" s="175" t="s">
        <v>193</v>
      </c>
      <c r="K210" s="176">
        <v>304.84199999999998</v>
      </c>
      <c r="L210" s="312">
        <v>5</v>
      </c>
      <c r="M210" s="312"/>
      <c r="N210" s="313">
        <f t="shared" si="45"/>
        <v>1524.21</v>
      </c>
      <c r="O210" s="310"/>
      <c r="P210" s="310"/>
      <c r="Q210" s="310"/>
      <c r="R210" s="140"/>
      <c r="T210" s="170" t="s">
        <v>5</v>
      </c>
      <c r="U210" s="43" t="s">
        <v>42</v>
      </c>
      <c r="V210" s="186"/>
      <c r="W210" s="171">
        <f t="shared" si="46"/>
        <v>0</v>
      </c>
      <c r="X210" s="171">
        <v>0</v>
      </c>
      <c r="Y210" s="171">
        <f t="shared" si="47"/>
        <v>0</v>
      </c>
      <c r="Z210" s="171">
        <v>0</v>
      </c>
      <c r="AA210" s="172">
        <f t="shared" si="48"/>
        <v>0</v>
      </c>
      <c r="AR210" s="18" t="s">
        <v>198</v>
      </c>
      <c r="AT210" s="18" t="s">
        <v>356</v>
      </c>
      <c r="AU210" s="18" t="s">
        <v>86</v>
      </c>
      <c r="AY210" s="18" t="s">
        <v>181</v>
      </c>
      <c r="BE210" s="113">
        <f t="shared" si="49"/>
        <v>0</v>
      </c>
      <c r="BF210" s="113">
        <f t="shared" si="50"/>
        <v>1524.21</v>
      </c>
      <c r="BG210" s="113">
        <f t="shared" si="51"/>
        <v>0</v>
      </c>
      <c r="BH210" s="113">
        <f t="shared" si="52"/>
        <v>0</v>
      </c>
      <c r="BI210" s="113">
        <f t="shared" si="53"/>
        <v>0</v>
      </c>
      <c r="BJ210" s="18" t="s">
        <v>86</v>
      </c>
      <c r="BK210" s="113">
        <f t="shared" si="54"/>
        <v>1524.21</v>
      </c>
      <c r="BL210" s="18" t="s">
        <v>93</v>
      </c>
      <c r="BM210" s="18" t="s">
        <v>536</v>
      </c>
    </row>
    <row r="211" spans="2:65" s="1" customFormat="1" ht="44.25" customHeight="1">
      <c r="B211" s="137"/>
      <c r="C211" s="166" t="s">
        <v>359</v>
      </c>
      <c r="D211" s="166" t="s">
        <v>182</v>
      </c>
      <c r="E211" s="167" t="s">
        <v>360</v>
      </c>
      <c r="F211" s="308" t="s">
        <v>361</v>
      </c>
      <c r="G211" s="308"/>
      <c r="H211" s="308"/>
      <c r="I211" s="308"/>
      <c r="J211" s="168" t="s">
        <v>193</v>
      </c>
      <c r="K211" s="169">
        <v>23.411999999999999</v>
      </c>
      <c r="L211" s="309">
        <v>5</v>
      </c>
      <c r="M211" s="309"/>
      <c r="N211" s="310">
        <f t="shared" si="45"/>
        <v>117.06</v>
      </c>
      <c r="O211" s="310"/>
      <c r="P211" s="310"/>
      <c r="Q211" s="310"/>
      <c r="R211" s="140"/>
      <c r="T211" s="170" t="s">
        <v>5</v>
      </c>
      <c r="U211" s="43" t="s">
        <v>42</v>
      </c>
      <c r="V211" s="186"/>
      <c r="W211" s="171">
        <f t="shared" si="46"/>
        <v>0</v>
      </c>
      <c r="X211" s="171">
        <v>0</v>
      </c>
      <c r="Y211" s="171">
        <f t="shared" si="47"/>
        <v>0</v>
      </c>
      <c r="Z211" s="171">
        <v>0</v>
      </c>
      <c r="AA211" s="172">
        <f t="shared" si="48"/>
        <v>0</v>
      </c>
      <c r="AR211" s="18" t="s">
        <v>93</v>
      </c>
      <c r="AT211" s="18" t="s">
        <v>182</v>
      </c>
      <c r="AU211" s="18" t="s">
        <v>86</v>
      </c>
      <c r="AY211" s="18" t="s">
        <v>181</v>
      </c>
      <c r="BE211" s="113">
        <f t="shared" si="49"/>
        <v>0</v>
      </c>
      <c r="BF211" s="113">
        <f t="shared" si="50"/>
        <v>117.06</v>
      </c>
      <c r="BG211" s="113">
        <f t="shared" si="51"/>
        <v>0</v>
      </c>
      <c r="BH211" s="113">
        <f t="shared" si="52"/>
        <v>0</v>
      </c>
      <c r="BI211" s="113">
        <f t="shared" si="53"/>
        <v>0</v>
      </c>
      <c r="BJ211" s="18" t="s">
        <v>86</v>
      </c>
      <c r="BK211" s="113">
        <f t="shared" si="54"/>
        <v>117.06</v>
      </c>
      <c r="BL211" s="18" t="s">
        <v>93</v>
      </c>
      <c r="BM211" s="18" t="s">
        <v>541</v>
      </c>
    </row>
    <row r="212" spans="2:65" s="1" customFormat="1" ht="44.25" customHeight="1">
      <c r="B212" s="137"/>
      <c r="C212" s="173" t="s">
        <v>362</v>
      </c>
      <c r="D212" s="173" t="s">
        <v>356</v>
      </c>
      <c r="E212" s="174" t="s">
        <v>357</v>
      </c>
      <c r="F212" s="311" t="s">
        <v>358</v>
      </c>
      <c r="G212" s="311"/>
      <c r="H212" s="311"/>
      <c r="I212" s="311"/>
      <c r="J212" s="175" t="s">
        <v>193</v>
      </c>
      <c r="K212" s="176">
        <v>28.094000000000001</v>
      </c>
      <c r="L212" s="312">
        <v>5</v>
      </c>
      <c r="M212" s="312"/>
      <c r="N212" s="313">
        <f t="shared" si="45"/>
        <v>140.47</v>
      </c>
      <c r="O212" s="310"/>
      <c r="P212" s="310"/>
      <c r="Q212" s="310"/>
      <c r="R212" s="140"/>
      <c r="T212" s="170" t="s">
        <v>5</v>
      </c>
      <c r="U212" s="43" t="s">
        <v>42</v>
      </c>
      <c r="V212" s="186"/>
      <c r="W212" s="171">
        <f t="shared" si="46"/>
        <v>0</v>
      </c>
      <c r="X212" s="171">
        <v>0</v>
      </c>
      <c r="Y212" s="171">
        <f t="shared" si="47"/>
        <v>0</v>
      </c>
      <c r="Z212" s="171">
        <v>0</v>
      </c>
      <c r="AA212" s="172">
        <f t="shared" si="48"/>
        <v>0</v>
      </c>
      <c r="AR212" s="18" t="s">
        <v>198</v>
      </c>
      <c r="AT212" s="18" t="s">
        <v>356</v>
      </c>
      <c r="AU212" s="18" t="s">
        <v>86</v>
      </c>
      <c r="AY212" s="18" t="s">
        <v>181</v>
      </c>
      <c r="BE212" s="113">
        <f t="shared" si="49"/>
        <v>0</v>
      </c>
      <c r="BF212" s="113">
        <f t="shared" si="50"/>
        <v>140.47</v>
      </c>
      <c r="BG212" s="113">
        <f t="shared" si="51"/>
        <v>0</v>
      </c>
      <c r="BH212" s="113">
        <f t="shared" si="52"/>
        <v>0</v>
      </c>
      <c r="BI212" s="113">
        <f t="shared" si="53"/>
        <v>0</v>
      </c>
      <c r="BJ212" s="18" t="s">
        <v>86</v>
      </c>
      <c r="BK212" s="113">
        <f t="shared" si="54"/>
        <v>140.47</v>
      </c>
      <c r="BL212" s="18" t="s">
        <v>93</v>
      </c>
      <c r="BM212" s="18" t="s">
        <v>546</v>
      </c>
    </row>
    <row r="213" spans="2:65" s="1" customFormat="1" ht="31.5" customHeight="1">
      <c r="B213" s="137"/>
      <c r="C213" s="166" t="s">
        <v>363</v>
      </c>
      <c r="D213" s="166" t="s">
        <v>182</v>
      </c>
      <c r="E213" s="167" t="s">
        <v>364</v>
      </c>
      <c r="F213" s="308" t="s">
        <v>365</v>
      </c>
      <c r="G213" s="308"/>
      <c r="H213" s="308"/>
      <c r="I213" s="308"/>
      <c r="J213" s="168" t="s">
        <v>193</v>
      </c>
      <c r="K213" s="169">
        <v>530.16</v>
      </c>
      <c r="L213" s="309">
        <v>1</v>
      </c>
      <c r="M213" s="309"/>
      <c r="N213" s="310">
        <f t="shared" si="45"/>
        <v>530.16</v>
      </c>
      <c r="O213" s="310"/>
      <c r="P213" s="310"/>
      <c r="Q213" s="310"/>
      <c r="R213" s="140"/>
      <c r="T213" s="170" t="s">
        <v>5</v>
      </c>
      <c r="U213" s="43" t="s">
        <v>42</v>
      </c>
      <c r="V213" s="186"/>
      <c r="W213" s="171">
        <f t="shared" si="46"/>
        <v>0</v>
      </c>
      <c r="X213" s="171">
        <v>0</v>
      </c>
      <c r="Y213" s="171">
        <f t="shared" si="47"/>
        <v>0</v>
      </c>
      <c r="Z213" s="171">
        <v>0</v>
      </c>
      <c r="AA213" s="172">
        <f t="shared" si="48"/>
        <v>0</v>
      </c>
      <c r="AR213" s="18" t="s">
        <v>93</v>
      </c>
      <c r="AT213" s="18" t="s">
        <v>182</v>
      </c>
      <c r="AU213" s="18" t="s">
        <v>86</v>
      </c>
      <c r="AY213" s="18" t="s">
        <v>181</v>
      </c>
      <c r="BE213" s="113">
        <f t="shared" si="49"/>
        <v>0</v>
      </c>
      <c r="BF213" s="113">
        <f t="shared" si="50"/>
        <v>530.16</v>
      </c>
      <c r="BG213" s="113">
        <f t="shared" si="51"/>
        <v>0</v>
      </c>
      <c r="BH213" s="113">
        <f t="shared" si="52"/>
        <v>0</v>
      </c>
      <c r="BI213" s="113">
        <f t="shared" si="53"/>
        <v>0</v>
      </c>
      <c r="BJ213" s="18" t="s">
        <v>86</v>
      </c>
      <c r="BK213" s="113">
        <f t="shared" si="54"/>
        <v>530.16</v>
      </c>
      <c r="BL213" s="18" t="s">
        <v>93</v>
      </c>
      <c r="BM213" s="18" t="s">
        <v>552</v>
      </c>
    </row>
    <row r="214" spans="2:65" s="1" customFormat="1" ht="22.5" customHeight="1">
      <c r="B214" s="137"/>
      <c r="C214" s="173" t="s">
        <v>366</v>
      </c>
      <c r="D214" s="173" t="s">
        <v>356</v>
      </c>
      <c r="E214" s="174" t="s">
        <v>367</v>
      </c>
      <c r="F214" s="311" t="s">
        <v>368</v>
      </c>
      <c r="G214" s="311"/>
      <c r="H214" s="311"/>
      <c r="I214" s="311"/>
      <c r="J214" s="175" t="s">
        <v>193</v>
      </c>
      <c r="K214" s="176">
        <v>609.68399999999997</v>
      </c>
      <c r="L214" s="312">
        <v>1.2</v>
      </c>
      <c r="M214" s="312"/>
      <c r="N214" s="313">
        <f t="shared" si="45"/>
        <v>731.62</v>
      </c>
      <c r="O214" s="310"/>
      <c r="P214" s="310"/>
      <c r="Q214" s="310"/>
      <c r="R214" s="140"/>
      <c r="T214" s="170" t="s">
        <v>5</v>
      </c>
      <c r="U214" s="43" t="s">
        <v>42</v>
      </c>
      <c r="V214" s="186"/>
      <c r="W214" s="171">
        <f t="shared" si="46"/>
        <v>0</v>
      </c>
      <c r="X214" s="171">
        <v>0</v>
      </c>
      <c r="Y214" s="171">
        <f t="shared" si="47"/>
        <v>0</v>
      </c>
      <c r="Z214" s="171">
        <v>0</v>
      </c>
      <c r="AA214" s="172">
        <f t="shared" si="48"/>
        <v>0</v>
      </c>
      <c r="AR214" s="18" t="s">
        <v>198</v>
      </c>
      <c r="AT214" s="18" t="s">
        <v>356</v>
      </c>
      <c r="AU214" s="18" t="s">
        <v>86</v>
      </c>
      <c r="AY214" s="18" t="s">
        <v>181</v>
      </c>
      <c r="BE214" s="113">
        <f t="shared" si="49"/>
        <v>0</v>
      </c>
      <c r="BF214" s="113">
        <f t="shared" si="50"/>
        <v>731.62</v>
      </c>
      <c r="BG214" s="113">
        <f t="shared" si="51"/>
        <v>0</v>
      </c>
      <c r="BH214" s="113">
        <f t="shared" si="52"/>
        <v>0</v>
      </c>
      <c r="BI214" s="113">
        <f t="shared" si="53"/>
        <v>0</v>
      </c>
      <c r="BJ214" s="18" t="s">
        <v>86</v>
      </c>
      <c r="BK214" s="113">
        <f t="shared" si="54"/>
        <v>731.62</v>
      </c>
      <c r="BL214" s="18" t="s">
        <v>93</v>
      </c>
      <c r="BM214" s="18" t="s">
        <v>558</v>
      </c>
    </row>
    <row r="215" spans="2:65" s="1" customFormat="1" ht="31.5" customHeight="1">
      <c r="B215" s="137"/>
      <c r="C215" s="166" t="s">
        <v>369</v>
      </c>
      <c r="D215" s="166" t="s">
        <v>182</v>
      </c>
      <c r="E215" s="167" t="s">
        <v>370</v>
      </c>
      <c r="F215" s="308" t="s">
        <v>371</v>
      </c>
      <c r="G215" s="308"/>
      <c r="H215" s="308"/>
      <c r="I215" s="308"/>
      <c r="J215" s="168" t="s">
        <v>372</v>
      </c>
      <c r="K215" s="192">
        <v>47.16</v>
      </c>
      <c r="L215" s="309">
        <v>1</v>
      </c>
      <c r="M215" s="309"/>
      <c r="N215" s="310">
        <f t="shared" si="45"/>
        <v>47.16</v>
      </c>
      <c r="O215" s="310"/>
      <c r="P215" s="310"/>
      <c r="Q215" s="310"/>
      <c r="R215" s="140"/>
      <c r="T215" s="170" t="s">
        <v>5</v>
      </c>
      <c r="U215" s="43" t="s">
        <v>42</v>
      </c>
      <c r="V215" s="186"/>
      <c r="W215" s="171">
        <f t="shared" si="46"/>
        <v>0</v>
      </c>
      <c r="X215" s="171">
        <v>0</v>
      </c>
      <c r="Y215" s="171">
        <f t="shared" si="47"/>
        <v>0</v>
      </c>
      <c r="Z215" s="171">
        <v>0</v>
      </c>
      <c r="AA215" s="172">
        <f t="shared" si="48"/>
        <v>0</v>
      </c>
      <c r="AR215" s="18" t="s">
        <v>93</v>
      </c>
      <c r="AT215" s="18" t="s">
        <v>182</v>
      </c>
      <c r="AU215" s="18" t="s">
        <v>86</v>
      </c>
      <c r="AY215" s="18" t="s">
        <v>181</v>
      </c>
      <c r="BE215" s="113">
        <f t="shared" si="49"/>
        <v>0</v>
      </c>
      <c r="BF215" s="113">
        <f t="shared" si="50"/>
        <v>47.16</v>
      </c>
      <c r="BG215" s="113">
        <f t="shared" si="51"/>
        <v>0</v>
      </c>
      <c r="BH215" s="113">
        <f t="shared" si="52"/>
        <v>0</v>
      </c>
      <c r="BI215" s="113">
        <f t="shared" si="53"/>
        <v>0</v>
      </c>
      <c r="BJ215" s="18" t="s">
        <v>86</v>
      </c>
      <c r="BK215" s="113">
        <f t="shared" si="54"/>
        <v>47.16</v>
      </c>
      <c r="BL215" s="18" t="s">
        <v>93</v>
      </c>
      <c r="BM215" s="18" t="s">
        <v>564</v>
      </c>
    </row>
    <row r="216" spans="2:65" s="10" customFormat="1" ht="29.85" customHeight="1">
      <c r="B216" s="155"/>
      <c r="C216" s="156"/>
      <c r="D216" s="165" t="s">
        <v>1511</v>
      </c>
      <c r="E216" s="165"/>
      <c r="F216" s="165"/>
      <c r="G216" s="165"/>
      <c r="H216" s="165"/>
      <c r="I216" s="165"/>
      <c r="J216" s="165"/>
      <c r="K216" s="165"/>
      <c r="L216" s="165"/>
      <c r="M216" s="165"/>
      <c r="N216" s="314">
        <f>BK216</f>
        <v>6819.89</v>
      </c>
      <c r="O216" s="315"/>
      <c r="P216" s="315"/>
      <c r="Q216" s="315"/>
      <c r="R216" s="158"/>
      <c r="T216" s="159"/>
      <c r="U216" s="156"/>
      <c r="V216" s="156"/>
      <c r="W216" s="160">
        <f>SUM(W217:W221)</f>
        <v>0</v>
      </c>
      <c r="X216" s="156"/>
      <c r="Y216" s="160">
        <f>SUM(Y217:Y221)</f>
        <v>0</v>
      </c>
      <c r="Z216" s="156"/>
      <c r="AA216" s="161">
        <f>SUM(AA217:AA221)</f>
        <v>0</v>
      </c>
      <c r="AR216" s="162" t="s">
        <v>82</v>
      </c>
      <c r="AT216" s="163" t="s">
        <v>74</v>
      </c>
      <c r="AU216" s="163" t="s">
        <v>82</v>
      </c>
      <c r="AY216" s="162" t="s">
        <v>181</v>
      </c>
      <c r="BK216" s="164">
        <f>SUM(BK217:BK221)</f>
        <v>6819.89</v>
      </c>
    </row>
    <row r="217" spans="2:65" s="1" customFormat="1" ht="31.5" customHeight="1">
      <c r="B217" s="137"/>
      <c r="C217" s="166" t="s">
        <v>373</v>
      </c>
      <c r="D217" s="166" t="s">
        <v>182</v>
      </c>
      <c r="E217" s="167" t="s">
        <v>374</v>
      </c>
      <c r="F217" s="308" t="s">
        <v>1527</v>
      </c>
      <c r="G217" s="308"/>
      <c r="H217" s="308"/>
      <c r="I217" s="308"/>
      <c r="J217" s="168" t="s">
        <v>193</v>
      </c>
      <c r="K217" s="169">
        <v>280.39</v>
      </c>
      <c r="L217" s="309">
        <v>1</v>
      </c>
      <c r="M217" s="309"/>
      <c r="N217" s="310">
        <f>ROUND(L217*K217,2)</f>
        <v>280.39</v>
      </c>
      <c r="O217" s="310"/>
      <c r="P217" s="310"/>
      <c r="Q217" s="310"/>
      <c r="R217" s="140"/>
      <c r="T217" s="170" t="s">
        <v>5</v>
      </c>
      <c r="U217" s="43" t="s">
        <v>42</v>
      </c>
      <c r="V217" s="186"/>
      <c r="W217" s="171">
        <f>V217*K217</f>
        <v>0</v>
      </c>
      <c r="X217" s="171">
        <v>0</v>
      </c>
      <c r="Y217" s="171">
        <f>X217*K217</f>
        <v>0</v>
      </c>
      <c r="Z217" s="171">
        <v>0</v>
      </c>
      <c r="AA217" s="172">
        <f>Z217*K217</f>
        <v>0</v>
      </c>
      <c r="AR217" s="18" t="s">
        <v>93</v>
      </c>
      <c r="AT217" s="18" t="s">
        <v>182</v>
      </c>
      <c r="AU217" s="18" t="s">
        <v>86</v>
      </c>
      <c r="AY217" s="18" t="s">
        <v>181</v>
      </c>
      <c r="BE217" s="113">
        <f>IF(U217="základná",N217,0)</f>
        <v>0</v>
      </c>
      <c r="BF217" s="113">
        <f>IF(U217="znížená",N217,0)</f>
        <v>280.39</v>
      </c>
      <c r="BG217" s="113">
        <f>IF(U217="zákl. prenesená",N217,0)</f>
        <v>0</v>
      </c>
      <c r="BH217" s="113">
        <f>IF(U217="zníž. prenesená",N217,0)</f>
        <v>0</v>
      </c>
      <c r="BI217" s="113">
        <f>IF(U217="nulová",N217,0)</f>
        <v>0</v>
      </c>
      <c r="BJ217" s="18" t="s">
        <v>86</v>
      </c>
      <c r="BK217" s="113">
        <f>ROUND(L217*K217,2)</f>
        <v>280.39</v>
      </c>
      <c r="BL217" s="18" t="s">
        <v>93</v>
      </c>
      <c r="BM217" s="18" t="s">
        <v>570</v>
      </c>
    </row>
    <row r="218" spans="2:65" s="1" customFormat="1" ht="22.5" customHeight="1">
      <c r="B218" s="137"/>
      <c r="C218" s="173" t="s">
        <v>375</v>
      </c>
      <c r="D218" s="173" t="s">
        <v>356</v>
      </c>
      <c r="E218" s="174" t="s">
        <v>376</v>
      </c>
      <c r="F218" s="311" t="s">
        <v>377</v>
      </c>
      <c r="G218" s="311"/>
      <c r="H218" s="311"/>
      <c r="I218" s="311"/>
      <c r="J218" s="175" t="s">
        <v>193</v>
      </c>
      <c r="K218" s="176">
        <v>322.44900000000001</v>
      </c>
      <c r="L218" s="312">
        <v>2</v>
      </c>
      <c r="M218" s="312"/>
      <c r="N218" s="313">
        <f>ROUND(L218*K218,2)</f>
        <v>644.9</v>
      </c>
      <c r="O218" s="310"/>
      <c r="P218" s="310"/>
      <c r="Q218" s="310"/>
      <c r="R218" s="140"/>
      <c r="T218" s="170" t="s">
        <v>5</v>
      </c>
      <c r="U218" s="43" t="s">
        <v>42</v>
      </c>
      <c r="V218" s="186"/>
      <c r="W218" s="171">
        <f>V218*K218</f>
        <v>0</v>
      </c>
      <c r="X218" s="171">
        <v>0</v>
      </c>
      <c r="Y218" s="171">
        <f>X218*K218</f>
        <v>0</v>
      </c>
      <c r="Z218" s="171">
        <v>0</v>
      </c>
      <c r="AA218" s="172">
        <f>Z218*K218</f>
        <v>0</v>
      </c>
      <c r="AR218" s="18" t="s">
        <v>198</v>
      </c>
      <c r="AT218" s="18" t="s">
        <v>356</v>
      </c>
      <c r="AU218" s="18" t="s">
        <v>86</v>
      </c>
      <c r="AY218" s="18" t="s">
        <v>181</v>
      </c>
      <c r="BE218" s="113">
        <f>IF(U218="základná",N218,0)</f>
        <v>0</v>
      </c>
      <c r="BF218" s="113">
        <f>IF(U218="znížená",N218,0)</f>
        <v>644.9</v>
      </c>
      <c r="BG218" s="113">
        <f>IF(U218="zákl. prenesená",N218,0)</f>
        <v>0</v>
      </c>
      <c r="BH218" s="113">
        <f>IF(U218="zníž. prenesená",N218,0)</f>
        <v>0</v>
      </c>
      <c r="BI218" s="113">
        <f>IF(U218="nulová",N218,0)</f>
        <v>0</v>
      </c>
      <c r="BJ218" s="18" t="s">
        <v>86</v>
      </c>
      <c r="BK218" s="113">
        <f>ROUND(L218*K218,2)</f>
        <v>644.9</v>
      </c>
      <c r="BL218" s="18" t="s">
        <v>93</v>
      </c>
      <c r="BM218" s="18" t="s">
        <v>576</v>
      </c>
    </row>
    <row r="219" spans="2:65" s="1" customFormat="1" ht="44.25" customHeight="1">
      <c r="B219" s="137"/>
      <c r="C219" s="166" t="s">
        <v>378</v>
      </c>
      <c r="D219" s="166" t="s">
        <v>182</v>
      </c>
      <c r="E219" s="167" t="s">
        <v>379</v>
      </c>
      <c r="F219" s="308" t="s">
        <v>380</v>
      </c>
      <c r="G219" s="308"/>
      <c r="H219" s="308"/>
      <c r="I219" s="308"/>
      <c r="J219" s="168" t="s">
        <v>193</v>
      </c>
      <c r="K219" s="169">
        <v>294.73</v>
      </c>
      <c r="L219" s="309">
        <v>8</v>
      </c>
      <c r="M219" s="309"/>
      <c r="N219" s="310">
        <f>ROUND(L219*K219,2)</f>
        <v>2357.84</v>
      </c>
      <c r="O219" s="310"/>
      <c r="P219" s="310"/>
      <c r="Q219" s="310"/>
      <c r="R219" s="140"/>
      <c r="T219" s="170" t="s">
        <v>5</v>
      </c>
      <c r="U219" s="43" t="s">
        <v>42</v>
      </c>
      <c r="V219" s="186"/>
      <c r="W219" s="171">
        <f>V219*K219</f>
        <v>0</v>
      </c>
      <c r="X219" s="171">
        <v>0</v>
      </c>
      <c r="Y219" s="171">
        <f>X219*K219</f>
        <v>0</v>
      </c>
      <c r="Z219" s="171">
        <v>0</v>
      </c>
      <c r="AA219" s="172">
        <f>Z219*K219</f>
        <v>0</v>
      </c>
      <c r="AR219" s="18" t="s">
        <v>93</v>
      </c>
      <c r="AT219" s="18" t="s">
        <v>182</v>
      </c>
      <c r="AU219" s="18" t="s">
        <v>86</v>
      </c>
      <c r="AY219" s="18" t="s">
        <v>181</v>
      </c>
      <c r="BE219" s="113">
        <f>IF(U219="základná",N219,0)</f>
        <v>0</v>
      </c>
      <c r="BF219" s="113">
        <f>IF(U219="znížená",N219,0)</f>
        <v>2357.84</v>
      </c>
      <c r="BG219" s="113">
        <f>IF(U219="zákl. prenesená",N219,0)</f>
        <v>0</v>
      </c>
      <c r="BH219" s="113">
        <f>IF(U219="zníž. prenesená",N219,0)</f>
        <v>0</v>
      </c>
      <c r="BI219" s="113">
        <f>IF(U219="nulová",N219,0)</f>
        <v>0</v>
      </c>
      <c r="BJ219" s="18" t="s">
        <v>86</v>
      </c>
      <c r="BK219" s="113">
        <f>ROUND(L219*K219,2)</f>
        <v>2357.84</v>
      </c>
      <c r="BL219" s="18" t="s">
        <v>93</v>
      </c>
      <c r="BM219" s="18" t="s">
        <v>582</v>
      </c>
    </row>
    <row r="220" spans="2:65" s="1" customFormat="1" ht="31.5" customHeight="1">
      <c r="B220" s="137"/>
      <c r="C220" s="173" t="s">
        <v>381</v>
      </c>
      <c r="D220" s="173" t="s">
        <v>356</v>
      </c>
      <c r="E220" s="174" t="s">
        <v>382</v>
      </c>
      <c r="F220" s="311" t="s">
        <v>383</v>
      </c>
      <c r="G220" s="311"/>
      <c r="H220" s="311"/>
      <c r="I220" s="311"/>
      <c r="J220" s="175" t="s">
        <v>193</v>
      </c>
      <c r="K220" s="176">
        <v>294.73</v>
      </c>
      <c r="L220" s="312">
        <v>12</v>
      </c>
      <c r="M220" s="312"/>
      <c r="N220" s="313">
        <f>ROUND(L220*K220,2)</f>
        <v>3536.76</v>
      </c>
      <c r="O220" s="310"/>
      <c r="P220" s="310"/>
      <c r="Q220" s="310"/>
      <c r="R220" s="140"/>
      <c r="T220" s="170" t="s">
        <v>5</v>
      </c>
      <c r="U220" s="43" t="s">
        <v>42</v>
      </c>
      <c r="V220" s="186"/>
      <c r="W220" s="171">
        <f>V220*K220</f>
        <v>0</v>
      </c>
      <c r="X220" s="171">
        <v>0</v>
      </c>
      <c r="Y220" s="171">
        <f>X220*K220</f>
        <v>0</v>
      </c>
      <c r="Z220" s="171">
        <v>0</v>
      </c>
      <c r="AA220" s="172">
        <f>Z220*K220</f>
        <v>0</v>
      </c>
      <c r="AR220" s="18" t="s">
        <v>198</v>
      </c>
      <c r="AT220" s="18" t="s">
        <v>356</v>
      </c>
      <c r="AU220" s="18" t="s">
        <v>86</v>
      </c>
      <c r="AY220" s="18" t="s">
        <v>181</v>
      </c>
      <c r="BE220" s="113">
        <f>IF(U220="základná",N220,0)</f>
        <v>0</v>
      </c>
      <c r="BF220" s="113">
        <f>IF(U220="znížená",N220,0)</f>
        <v>3536.76</v>
      </c>
      <c r="BG220" s="113">
        <f>IF(U220="zákl. prenesená",N220,0)</f>
        <v>0</v>
      </c>
      <c r="BH220" s="113">
        <f>IF(U220="zníž. prenesená",N220,0)</f>
        <v>0</v>
      </c>
      <c r="BI220" s="113">
        <f>IF(U220="nulová",N220,0)</f>
        <v>0</v>
      </c>
      <c r="BJ220" s="18" t="s">
        <v>86</v>
      </c>
      <c r="BK220" s="113">
        <f>ROUND(L220*K220,2)</f>
        <v>3536.76</v>
      </c>
      <c r="BL220" s="18" t="s">
        <v>93</v>
      </c>
      <c r="BM220" s="18" t="s">
        <v>588</v>
      </c>
    </row>
    <row r="221" spans="2:65" s="1" customFormat="1" ht="31.5" customHeight="1">
      <c r="B221" s="137"/>
      <c r="C221" s="166" t="s">
        <v>384</v>
      </c>
      <c r="D221" s="166" t="s">
        <v>182</v>
      </c>
      <c r="E221" s="167" t="s">
        <v>385</v>
      </c>
      <c r="F221" s="308" t="s">
        <v>386</v>
      </c>
      <c r="G221" s="308"/>
      <c r="H221" s="308"/>
      <c r="I221" s="308"/>
      <c r="J221" s="168" t="s">
        <v>372</v>
      </c>
      <c r="K221" s="192">
        <v>74.927999999999997</v>
      </c>
      <c r="L221" s="309">
        <v>0</v>
      </c>
      <c r="M221" s="309"/>
      <c r="N221" s="310">
        <f>ROUND(L221*K221,2)</f>
        <v>0</v>
      </c>
      <c r="O221" s="310"/>
      <c r="P221" s="310"/>
      <c r="Q221" s="310"/>
      <c r="R221" s="140"/>
      <c r="T221" s="170" t="s">
        <v>5</v>
      </c>
      <c r="U221" s="43" t="s">
        <v>42</v>
      </c>
      <c r="V221" s="186"/>
      <c r="W221" s="171">
        <f>V221*K221</f>
        <v>0</v>
      </c>
      <c r="X221" s="171">
        <v>0</v>
      </c>
      <c r="Y221" s="171">
        <f>X221*K221</f>
        <v>0</v>
      </c>
      <c r="Z221" s="171">
        <v>0</v>
      </c>
      <c r="AA221" s="172">
        <f>Z221*K221</f>
        <v>0</v>
      </c>
      <c r="AR221" s="18" t="s">
        <v>93</v>
      </c>
      <c r="AT221" s="18" t="s">
        <v>182</v>
      </c>
      <c r="AU221" s="18" t="s">
        <v>86</v>
      </c>
      <c r="AY221" s="18" t="s">
        <v>181</v>
      </c>
      <c r="BE221" s="113">
        <f>IF(U221="základná",N221,0)</f>
        <v>0</v>
      </c>
      <c r="BF221" s="113">
        <f>IF(U221="znížená",N221,0)</f>
        <v>0</v>
      </c>
      <c r="BG221" s="113">
        <f>IF(U221="zákl. prenesená",N221,0)</f>
        <v>0</v>
      </c>
      <c r="BH221" s="113">
        <f>IF(U221="zníž. prenesená",N221,0)</f>
        <v>0</v>
      </c>
      <c r="BI221" s="113">
        <f>IF(U221="nulová",N221,0)</f>
        <v>0</v>
      </c>
      <c r="BJ221" s="18" t="s">
        <v>86</v>
      </c>
      <c r="BK221" s="113">
        <f>ROUND(L221*K221,2)</f>
        <v>0</v>
      </c>
      <c r="BL221" s="18" t="s">
        <v>93</v>
      </c>
      <c r="BM221" s="18" t="s">
        <v>593</v>
      </c>
    </row>
    <row r="222" spans="2:65" s="10" customFormat="1" ht="29.85" customHeight="1">
      <c r="B222" s="155"/>
      <c r="C222" s="156"/>
      <c r="D222" s="165" t="s">
        <v>1512</v>
      </c>
      <c r="E222" s="165"/>
      <c r="F222" s="165"/>
      <c r="G222" s="165"/>
      <c r="H222" s="165"/>
      <c r="I222" s="165"/>
      <c r="J222" s="165"/>
      <c r="K222" s="165"/>
      <c r="L222" s="165"/>
      <c r="M222" s="165"/>
      <c r="N222" s="314">
        <f>BK222</f>
        <v>19925.020000000004</v>
      </c>
      <c r="O222" s="315"/>
      <c r="P222" s="315"/>
      <c r="Q222" s="315"/>
      <c r="R222" s="158"/>
      <c r="T222" s="159"/>
      <c r="U222" s="156"/>
      <c r="V222" s="156"/>
      <c r="W222" s="160">
        <f>SUM(W223:W231)</f>
        <v>0</v>
      </c>
      <c r="X222" s="156"/>
      <c r="Y222" s="160">
        <f>SUM(Y223:Y231)</f>
        <v>0</v>
      </c>
      <c r="Z222" s="156"/>
      <c r="AA222" s="161">
        <f>SUM(AA223:AA231)</f>
        <v>0</v>
      </c>
      <c r="AR222" s="162" t="s">
        <v>82</v>
      </c>
      <c r="AT222" s="163" t="s">
        <v>74</v>
      </c>
      <c r="AU222" s="163" t="s">
        <v>82</v>
      </c>
      <c r="AY222" s="162" t="s">
        <v>181</v>
      </c>
      <c r="BK222" s="164">
        <f>SUM(BK223:BK231)</f>
        <v>19925.020000000004</v>
      </c>
    </row>
    <row r="223" spans="2:65" s="1" customFormat="1" ht="22.5" customHeight="1">
      <c r="B223" s="137"/>
      <c r="C223" s="166" t="s">
        <v>387</v>
      </c>
      <c r="D223" s="166" t="s">
        <v>182</v>
      </c>
      <c r="E223" s="167" t="s">
        <v>388</v>
      </c>
      <c r="F223" s="308" t="s">
        <v>1528</v>
      </c>
      <c r="G223" s="308"/>
      <c r="H223" s="308"/>
      <c r="I223" s="308"/>
      <c r="J223" s="168" t="s">
        <v>193</v>
      </c>
      <c r="K223" s="169">
        <v>452.29</v>
      </c>
      <c r="L223" s="309">
        <v>1</v>
      </c>
      <c r="M223" s="309"/>
      <c r="N223" s="310">
        <f t="shared" ref="N223:N231" si="55">ROUND(L223*K223,2)</f>
        <v>452.29</v>
      </c>
      <c r="O223" s="310"/>
      <c r="P223" s="310"/>
      <c r="Q223" s="310"/>
      <c r="R223" s="140"/>
      <c r="T223" s="170" t="s">
        <v>5</v>
      </c>
      <c r="U223" s="43" t="s">
        <v>42</v>
      </c>
      <c r="V223" s="186"/>
      <c r="W223" s="171">
        <f t="shared" ref="W223:W231" si="56">V223*K223</f>
        <v>0</v>
      </c>
      <c r="X223" s="171">
        <v>0</v>
      </c>
      <c r="Y223" s="171">
        <f t="shared" ref="Y223:Y231" si="57">X223*K223</f>
        <v>0</v>
      </c>
      <c r="Z223" s="171">
        <v>0</v>
      </c>
      <c r="AA223" s="172">
        <f t="shared" ref="AA223:AA231" si="58">Z223*K223</f>
        <v>0</v>
      </c>
      <c r="AR223" s="18" t="s">
        <v>93</v>
      </c>
      <c r="AT223" s="18" t="s">
        <v>182</v>
      </c>
      <c r="AU223" s="18" t="s">
        <v>86</v>
      </c>
      <c r="AY223" s="18" t="s">
        <v>181</v>
      </c>
      <c r="BE223" s="113">
        <f t="shared" ref="BE223:BE231" si="59">IF(U223="základná",N223,0)</f>
        <v>0</v>
      </c>
      <c r="BF223" s="113">
        <f t="shared" ref="BF223:BF231" si="60">IF(U223="znížená",N223,0)</f>
        <v>452.29</v>
      </c>
      <c r="BG223" s="113">
        <f t="shared" ref="BG223:BG231" si="61">IF(U223="zákl. prenesená",N223,0)</f>
        <v>0</v>
      </c>
      <c r="BH223" s="113">
        <f t="shared" ref="BH223:BH231" si="62">IF(U223="zníž. prenesená",N223,0)</f>
        <v>0</v>
      </c>
      <c r="BI223" s="113">
        <f t="shared" ref="BI223:BI231" si="63">IF(U223="nulová",N223,0)</f>
        <v>0</v>
      </c>
      <c r="BJ223" s="18" t="s">
        <v>86</v>
      </c>
      <c r="BK223" s="113">
        <f t="shared" ref="BK223:BK231" si="64">ROUND(L223*K223,2)</f>
        <v>452.29</v>
      </c>
      <c r="BL223" s="18" t="s">
        <v>93</v>
      </c>
      <c r="BM223" s="18" t="s">
        <v>599</v>
      </c>
    </row>
    <row r="224" spans="2:65" s="1" customFormat="1" ht="44.25" customHeight="1">
      <c r="B224" s="137"/>
      <c r="C224" s="173" t="s">
        <v>389</v>
      </c>
      <c r="D224" s="173" t="s">
        <v>356</v>
      </c>
      <c r="E224" s="174" t="s">
        <v>390</v>
      </c>
      <c r="F224" s="311" t="s">
        <v>391</v>
      </c>
      <c r="G224" s="311"/>
      <c r="H224" s="311"/>
      <c r="I224" s="311"/>
      <c r="J224" s="175" t="s">
        <v>193</v>
      </c>
      <c r="K224" s="176">
        <v>520.13400000000001</v>
      </c>
      <c r="L224" s="312">
        <v>12</v>
      </c>
      <c r="M224" s="312"/>
      <c r="N224" s="313">
        <f t="shared" si="55"/>
        <v>6241.61</v>
      </c>
      <c r="O224" s="310"/>
      <c r="P224" s="310"/>
      <c r="Q224" s="310"/>
      <c r="R224" s="140"/>
      <c r="T224" s="170" t="s">
        <v>5</v>
      </c>
      <c r="U224" s="43" t="s">
        <v>42</v>
      </c>
      <c r="V224" s="186"/>
      <c r="W224" s="171">
        <f t="shared" si="56"/>
        <v>0</v>
      </c>
      <c r="X224" s="171">
        <v>0</v>
      </c>
      <c r="Y224" s="171">
        <f t="shared" si="57"/>
        <v>0</v>
      </c>
      <c r="Z224" s="171">
        <v>0</v>
      </c>
      <c r="AA224" s="172">
        <f t="shared" si="58"/>
        <v>0</v>
      </c>
      <c r="AR224" s="18" t="s">
        <v>198</v>
      </c>
      <c r="AT224" s="18" t="s">
        <v>356</v>
      </c>
      <c r="AU224" s="18" t="s">
        <v>86</v>
      </c>
      <c r="AY224" s="18" t="s">
        <v>181</v>
      </c>
      <c r="BE224" s="113">
        <f t="shared" si="59"/>
        <v>0</v>
      </c>
      <c r="BF224" s="113">
        <f t="shared" si="60"/>
        <v>6241.61</v>
      </c>
      <c r="BG224" s="113">
        <f t="shared" si="61"/>
        <v>0</v>
      </c>
      <c r="BH224" s="113">
        <f t="shared" si="62"/>
        <v>0</v>
      </c>
      <c r="BI224" s="113">
        <f t="shared" si="63"/>
        <v>0</v>
      </c>
      <c r="BJ224" s="18" t="s">
        <v>86</v>
      </c>
      <c r="BK224" s="113">
        <f t="shared" si="64"/>
        <v>6241.61</v>
      </c>
      <c r="BL224" s="18" t="s">
        <v>93</v>
      </c>
      <c r="BM224" s="18" t="s">
        <v>604</v>
      </c>
    </row>
    <row r="225" spans="2:65" s="1" customFormat="1" ht="31.5" customHeight="1">
      <c r="B225" s="137"/>
      <c r="C225" s="166" t="s">
        <v>392</v>
      </c>
      <c r="D225" s="166" t="s">
        <v>182</v>
      </c>
      <c r="E225" s="167" t="s">
        <v>393</v>
      </c>
      <c r="F225" s="308" t="s">
        <v>394</v>
      </c>
      <c r="G225" s="308"/>
      <c r="H225" s="308"/>
      <c r="I225" s="308"/>
      <c r="J225" s="168" t="s">
        <v>193</v>
      </c>
      <c r="K225" s="169">
        <v>223.22</v>
      </c>
      <c r="L225" s="309">
        <v>1</v>
      </c>
      <c r="M225" s="309"/>
      <c r="N225" s="310">
        <f t="shared" si="55"/>
        <v>223.22</v>
      </c>
      <c r="O225" s="310"/>
      <c r="P225" s="310"/>
      <c r="Q225" s="310"/>
      <c r="R225" s="140"/>
      <c r="T225" s="170" t="s">
        <v>5</v>
      </c>
      <c r="U225" s="43" t="s">
        <v>42</v>
      </c>
      <c r="V225" s="186"/>
      <c r="W225" s="171">
        <f t="shared" si="56"/>
        <v>0</v>
      </c>
      <c r="X225" s="171">
        <v>0</v>
      </c>
      <c r="Y225" s="171">
        <f t="shared" si="57"/>
        <v>0</v>
      </c>
      <c r="Z225" s="171">
        <v>0</v>
      </c>
      <c r="AA225" s="172">
        <f t="shared" si="58"/>
        <v>0</v>
      </c>
      <c r="AR225" s="18" t="s">
        <v>93</v>
      </c>
      <c r="AT225" s="18" t="s">
        <v>182</v>
      </c>
      <c r="AU225" s="18" t="s">
        <v>86</v>
      </c>
      <c r="AY225" s="18" t="s">
        <v>181</v>
      </c>
      <c r="BE225" s="113">
        <f t="shared" si="59"/>
        <v>0</v>
      </c>
      <c r="BF225" s="113">
        <f t="shared" si="60"/>
        <v>223.22</v>
      </c>
      <c r="BG225" s="113">
        <f t="shared" si="61"/>
        <v>0</v>
      </c>
      <c r="BH225" s="113">
        <f t="shared" si="62"/>
        <v>0</v>
      </c>
      <c r="BI225" s="113">
        <f t="shared" si="63"/>
        <v>0</v>
      </c>
      <c r="BJ225" s="18" t="s">
        <v>86</v>
      </c>
      <c r="BK225" s="113">
        <f t="shared" si="64"/>
        <v>223.22</v>
      </c>
      <c r="BL225" s="18" t="s">
        <v>93</v>
      </c>
      <c r="BM225" s="18" t="s">
        <v>609</v>
      </c>
    </row>
    <row r="226" spans="2:65" s="1" customFormat="1" ht="22.5" customHeight="1">
      <c r="B226" s="137"/>
      <c r="C226" s="173" t="s">
        <v>395</v>
      </c>
      <c r="D226" s="173" t="s">
        <v>356</v>
      </c>
      <c r="E226" s="174" t="s">
        <v>396</v>
      </c>
      <c r="F226" s="311" t="s">
        <v>397</v>
      </c>
      <c r="G226" s="311"/>
      <c r="H226" s="311"/>
      <c r="I226" s="311"/>
      <c r="J226" s="175" t="s">
        <v>193</v>
      </c>
      <c r="K226" s="176">
        <v>227.684</v>
      </c>
      <c r="L226" s="312">
        <v>5</v>
      </c>
      <c r="M226" s="312"/>
      <c r="N226" s="313">
        <f t="shared" si="55"/>
        <v>1138.42</v>
      </c>
      <c r="O226" s="310"/>
      <c r="P226" s="310"/>
      <c r="Q226" s="310"/>
      <c r="R226" s="140"/>
      <c r="T226" s="170" t="s">
        <v>5</v>
      </c>
      <c r="U226" s="43" t="s">
        <v>42</v>
      </c>
      <c r="V226" s="186"/>
      <c r="W226" s="171">
        <f t="shared" si="56"/>
        <v>0</v>
      </c>
      <c r="X226" s="171">
        <v>0</v>
      </c>
      <c r="Y226" s="171">
        <f t="shared" si="57"/>
        <v>0</v>
      </c>
      <c r="Z226" s="171">
        <v>0</v>
      </c>
      <c r="AA226" s="172">
        <f t="shared" si="58"/>
        <v>0</v>
      </c>
      <c r="AR226" s="18" t="s">
        <v>198</v>
      </c>
      <c r="AT226" s="18" t="s">
        <v>356</v>
      </c>
      <c r="AU226" s="18" t="s">
        <v>86</v>
      </c>
      <c r="AY226" s="18" t="s">
        <v>181</v>
      </c>
      <c r="BE226" s="113">
        <f t="shared" si="59"/>
        <v>0</v>
      </c>
      <c r="BF226" s="113">
        <f t="shared" si="60"/>
        <v>1138.42</v>
      </c>
      <c r="BG226" s="113">
        <f t="shared" si="61"/>
        <v>0</v>
      </c>
      <c r="BH226" s="113">
        <f t="shared" si="62"/>
        <v>0</v>
      </c>
      <c r="BI226" s="113">
        <f t="shared" si="63"/>
        <v>0</v>
      </c>
      <c r="BJ226" s="18" t="s">
        <v>86</v>
      </c>
      <c r="BK226" s="113">
        <f t="shared" si="64"/>
        <v>1138.42</v>
      </c>
      <c r="BL226" s="18" t="s">
        <v>93</v>
      </c>
      <c r="BM226" s="18" t="s">
        <v>615</v>
      </c>
    </row>
    <row r="227" spans="2:65" s="1" customFormat="1" ht="31.5" customHeight="1">
      <c r="B227" s="137"/>
      <c r="C227" s="166" t="s">
        <v>398</v>
      </c>
      <c r="D227" s="166" t="s">
        <v>182</v>
      </c>
      <c r="E227" s="167" t="s">
        <v>399</v>
      </c>
      <c r="F227" s="308" t="s">
        <v>400</v>
      </c>
      <c r="G227" s="308"/>
      <c r="H227" s="308"/>
      <c r="I227" s="308"/>
      <c r="J227" s="168" t="s">
        <v>193</v>
      </c>
      <c r="K227" s="169">
        <v>229.07</v>
      </c>
      <c r="L227" s="309">
        <v>1</v>
      </c>
      <c r="M227" s="309"/>
      <c r="N227" s="310">
        <f t="shared" si="55"/>
        <v>229.07</v>
      </c>
      <c r="O227" s="310"/>
      <c r="P227" s="310"/>
      <c r="Q227" s="310"/>
      <c r="R227" s="140"/>
      <c r="T227" s="170" t="s">
        <v>5</v>
      </c>
      <c r="U227" s="43" t="s">
        <v>42</v>
      </c>
      <c r="V227" s="186"/>
      <c r="W227" s="171">
        <f t="shared" si="56"/>
        <v>0</v>
      </c>
      <c r="X227" s="171">
        <v>0</v>
      </c>
      <c r="Y227" s="171">
        <f t="shared" si="57"/>
        <v>0</v>
      </c>
      <c r="Z227" s="171">
        <v>0</v>
      </c>
      <c r="AA227" s="172">
        <f t="shared" si="58"/>
        <v>0</v>
      </c>
      <c r="AR227" s="18" t="s">
        <v>93</v>
      </c>
      <c r="AT227" s="18" t="s">
        <v>182</v>
      </c>
      <c r="AU227" s="18" t="s">
        <v>86</v>
      </c>
      <c r="AY227" s="18" t="s">
        <v>181</v>
      </c>
      <c r="BE227" s="113">
        <f t="shared" si="59"/>
        <v>0</v>
      </c>
      <c r="BF227" s="113">
        <f t="shared" si="60"/>
        <v>229.07</v>
      </c>
      <c r="BG227" s="113">
        <f t="shared" si="61"/>
        <v>0</v>
      </c>
      <c r="BH227" s="113">
        <f t="shared" si="62"/>
        <v>0</v>
      </c>
      <c r="BI227" s="113">
        <f t="shared" si="63"/>
        <v>0</v>
      </c>
      <c r="BJ227" s="18" t="s">
        <v>86</v>
      </c>
      <c r="BK227" s="113">
        <f t="shared" si="64"/>
        <v>229.07</v>
      </c>
      <c r="BL227" s="18" t="s">
        <v>93</v>
      </c>
      <c r="BM227" s="18" t="s">
        <v>1089</v>
      </c>
    </row>
    <row r="228" spans="2:65" s="1" customFormat="1" ht="22.5" customHeight="1">
      <c r="B228" s="137"/>
      <c r="C228" s="173" t="s">
        <v>401</v>
      </c>
      <c r="D228" s="173" t="s">
        <v>356</v>
      </c>
      <c r="E228" s="174" t="s">
        <v>402</v>
      </c>
      <c r="F228" s="311" t="s">
        <v>403</v>
      </c>
      <c r="G228" s="311"/>
      <c r="H228" s="311"/>
      <c r="I228" s="311"/>
      <c r="J228" s="175" t="s">
        <v>193</v>
      </c>
      <c r="K228" s="176">
        <v>233.65100000000001</v>
      </c>
      <c r="L228" s="312">
        <v>11</v>
      </c>
      <c r="M228" s="312"/>
      <c r="N228" s="313">
        <f t="shared" si="55"/>
        <v>2570.16</v>
      </c>
      <c r="O228" s="310"/>
      <c r="P228" s="310"/>
      <c r="Q228" s="310"/>
      <c r="R228" s="140"/>
      <c r="T228" s="170" t="s">
        <v>5</v>
      </c>
      <c r="U228" s="43" t="s">
        <v>42</v>
      </c>
      <c r="V228" s="186"/>
      <c r="W228" s="171">
        <f t="shared" si="56"/>
        <v>0</v>
      </c>
      <c r="X228" s="171">
        <v>0</v>
      </c>
      <c r="Y228" s="171">
        <f t="shared" si="57"/>
        <v>0</v>
      </c>
      <c r="Z228" s="171">
        <v>0</v>
      </c>
      <c r="AA228" s="172">
        <f t="shared" si="58"/>
        <v>0</v>
      </c>
      <c r="AR228" s="18" t="s">
        <v>198</v>
      </c>
      <c r="AT228" s="18" t="s">
        <v>356</v>
      </c>
      <c r="AU228" s="18" t="s">
        <v>86</v>
      </c>
      <c r="AY228" s="18" t="s">
        <v>181</v>
      </c>
      <c r="BE228" s="113">
        <f t="shared" si="59"/>
        <v>0</v>
      </c>
      <c r="BF228" s="113">
        <f t="shared" si="60"/>
        <v>2570.16</v>
      </c>
      <c r="BG228" s="113">
        <f t="shared" si="61"/>
        <v>0</v>
      </c>
      <c r="BH228" s="113">
        <f t="shared" si="62"/>
        <v>0</v>
      </c>
      <c r="BI228" s="113">
        <f t="shared" si="63"/>
        <v>0</v>
      </c>
      <c r="BJ228" s="18" t="s">
        <v>86</v>
      </c>
      <c r="BK228" s="113">
        <f t="shared" si="64"/>
        <v>2570.16</v>
      </c>
      <c r="BL228" s="18" t="s">
        <v>93</v>
      </c>
      <c r="BM228" s="18" t="s">
        <v>1092</v>
      </c>
    </row>
    <row r="229" spans="2:65" s="1" customFormat="1" ht="44.25" customHeight="1">
      <c r="B229" s="137"/>
      <c r="C229" s="166" t="s">
        <v>404</v>
      </c>
      <c r="D229" s="166" t="s">
        <v>182</v>
      </c>
      <c r="E229" s="167" t="s">
        <v>405</v>
      </c>
      <c r="F229" s="308" t="s">
        <v>406</v>
      </c>
      <c r="G229" s="308"/>
      <c r="H229" s="308"/>
      <c r="I229" s="308"/>
      <c r="J229" s="168" t="s">
        <v>193</v>
      </c>
      <c r="K229" s="169">
        <v>253.81</v>
      </c>
      <c r="L229" s="309">
        <v>6</v>
      </c>
      <c r="M229" s="309"/>
      <c r="N229" s="310">
        <f t="shared" si="55"/>
        <v>1522.86</v>
      </c>
      <c r="O229" s="310"/>
      <c r="P229" s="310"/>
      <c r="Q229" s="310"/>
      <c r="R229" s="140"/>
      <c r="T229" s="170" t="s">
        <v>5</v>
      </c>
      <c r="U229" s="43" t="s">
        <v>42</v>
      </c>
      <c r="V229" s="186"/>
      <c r="W229" s="171">
        <f t="shared" si="56"/>
        <v>0</v>
      </c>
      <c r="X229" s="171">
        <v>0</v>
      </c>
      <c r="Y229" s="171">
        <f t="shared" si="57"/>
        <v>0</v>
      </c>
      <c r="Z229" s="171">
        <v>0</v>
      </c>
      <c r="AA229" s="172">
        <f t="shared" si="58"/>
        <v>0</v>
      </c>
      <c r="AR229" s="18" t="s">
        <v>93</v>
      </c>
      <c r="AT229" s="18" t="s">
        <v>182</v>
      </c>
      <c r="AU229" s="18" t="s">
        <v>86</v>
      </c>
      <c r="AY229" s="18" t="s">
        <v>181</v>
      </c>
      <c r="BE229" s="113">
        <f t="shared" si="59"/>
        <v>0</v>
      </c>
      <c r="BF229" s="113">
        <f t="shared" si="60"/>
        <v>1522.86</v>
      </c>
      <c r="BG229" s="113">
        <f t="shared" si="61"/>
        <v>0</v>
      </c>
      <c r="BH229" s="113">
        <f t="shared" si="62"/>
        <v>0</v>
      </c>
      <c r="BI229" s="113">
        <f t="shared" si="63"/>
        <v>0</v>
      </c>
      <c r="BJ229" s="18" t="s">
        <v>86</v>
      </c>
      <c r="BK229" s="113">
        <f t="shared" si="64"/>
        <v>1522.86</v>
      </c>
      <c r="BL229" s="18" t="s">
        <v>93</v>
      </c>
      <c r="BM229" s="18" t="s">
        <v>1095</v>
      </c>
    </row>
    <row r="230" spans="2:65" s="1" customFormat="1" ht="31.5" customHeight="1">
      <c r="B230" s="137"/>
      <c r="C230" s="173" t="s">
        <v>407</v>
      </c>
      <c r="D230" s="173" t="s">
        <v>356</v>
      </c>
      <c r="E230" s="174" t="s">
        <v>408</v>
      </c>
      <c r="F230" s="311" t="s">
        <v>409</v>
      </c>
      <c r="G230" s="311"/>
      <c r="H230" s="311"/>
      <c r="I230" s="311"/>
      <c r="J230" s="175" t="s">
        <v>184</v>
      </c>
      <c r="K230" s="176">
        <v>91.498999999999995</v>
      </c>
      <c r="L230" s="312">
        <v>80</v>
      </c>
      <c r="M230" s="312"/>
      <c r="N230" s="313">
        <f t="shared" si="55"/>
        <v>7319.92</v>
      </c>
      <c r="O230" s="310"/>
      <c r="P230" s="310"/>
      <c r="Q230" s="310"/>
      <c r="R230" s="140"/>
      <c r="T230" s="170" t="s">
        <v>5</v>
      </c>
      <c r="U230" s="43" t="s">
        <v>42</v>
      </c>
      <c r="V230" s="186"/>
      <c r="W230" s="171">
        <f t="shared" si="56"/>
        <v>0</v>
      </c>
      <c r="X230" s="171">
        <v>0</v>
      </c>
      <c r="Y230" s="171">
        <f t="shared" si="57"/>
        <v>0</v>
      </c>
      <c r="Z230" s="171">
        <v>0</v>
      </c>
      <c r="AA230" s="172">
        <f t="shared" si="58"/>
        <v>0</v>
      </c>
      <c r="AR230" s="18" t="s">
        <v>198</v>
      </c>
      <c r="AT230" s="18" t="s">
        <v>356</v>
      </c>
      <c r="AU230" s="18" t="s">
        <v>86</v>
      </c>
      <c r="AY230" s="18" t="s">
        <v>181</v>
      </c>
      <c r="BE230" s="113">
        <f t="shared" si="59"/>
        <v>0</v>
      </c>
      <c r="BF230" s="113">
        <f t="shared" si="60"/>
        <v>7319.92</v>
      </c>
      <c r="BG230" s="113">
        <f t="shared" si="61"/>
        <v>0</v>
      </c>
      <c r="BH230" s="113">
        <f t="shared" si="62"/>
        <v>0</v>
      </c>
      <c r="BI230" s="113">
        <f t="shared" si="63"/>
        <v>0</v>
      </c>
      <c r="BJ230" s="18" t="s">
        <v>86</v>
      </c>
      <c r="BK230" s="113">
        <f t="shared" si="64"/>
        <v>7319.92</v>
      </c>
      <c r="BL230" s="18" t="s">
        <v>93</v>
      </c>
      <c r="BM230" s="18" t="s">
        <v>1098</v>
      </c>
    </row>
    <row r="231" spans="2:65" s="1" customFormat="1" ht="31.5" customHeight="1">
      <c r="B231" s="137"/>
      <c r="C231" s="166" t="s">
        <v>410</v>
      </c>
      <c r="D231" s="166" t="s">
        <v>182</v>
      </c>
      <c r="E231" s="167" t="s">
        <v>411</v>
      </c>
      <c r="F231" s="308" t="s">
        <v>412</v>
      </c>
      <c r="G231" s="308"/>
      <c r="H231" s="308"/>
      <c r="I231" s="308"/>
      <c r="J231" s="168" t="s">
        <v>372</v>
      </c>
      <c r="K231" s="192">
        <v>227.46700000000001</v>
      </c>
      <c r="L231" s="309">
        <v>1</v>
      </c>
      <c r="M231" s="309"/>
      <c r="N231" s="310">
        <f t="shared" si="55"/>
        <v>227.47</v>
      </c>
      <c r="O231" s="310"/>
      <c r="P231" s="310"/>
      <c r="Q231" s="310"/>
      <c r="R231" s="140"/>
      <c r="T231" s="170" t="s">
        <v>5</v>
      </c>
      <c r="U231" s="43" t="s">
        <v>42</v>
      </c>
      <c r="V231" s="186"/>
      <c r="W231" s="171">
        <f t="shared" si="56"/>
        <v>0</v>
      </c>
      <c r="X231" s="171">
        <v>0</v>
      </c>
      <c r="Y231" s="171">
        <f t="shared" si="57"/>
        <v>0</v>
      </c>
      <c r="Z231" s="171">
        <v>0</v>
      </c>
      <c r="AA231" s="172">
        <f t="shared" si="58"/>
        <v>0</v>
      </c>
      <c r="AR231" s="18" t="s">
        <v>93</v>
      </c>
      <c r="AT231" s="18" t="s">
        <v>182</v>
      </c>
      <c r="AU231" s="18" t="s">
        <v>86</v>
      </c>
      <c r="AY231" s="18" t="s">
        <v>181</v>
      </c>
      <c r="BE231" s="113">
        <f t="shared" si="59"/>
        <v>0</v>
      </c>
      <c r="BF231" s="113">
        <f t="shared" si="60"/>
        <v>227.47</v>
      </c>
      <c r="BG231" s="113">
        <f t="shared" si="61"/>
        <v>0</v>
      </c>
      <c r="BH231" s="113">
        <f t="shared" si="62"/>
        <v>0</v>
      </c>
      <c r="BI231" s="113">
        <f t="shared" si="63"/>
        <v>0</v>
      </c>
      <c r="BJ231" s="18" t="s">
        <v>86</v>
      </c>
      <c r="BK231" s="113">
        <f t="shared" si="64"/>
        <v>227.47</v>
      </c>
      <c r="BL231" s="18" t="s">
        <v>93</v>
      </c>
      <c r="BM231" s="18" t="s">
        <v>1101</v>
      </c>
    </row>
    <row r="232" spans="2:65" s="10" customFormat="1" ht="29.85" customHeight="1">
      <c r="B232" s="155"/>
      <c r="C232" s="156"/>
      <c r="D232" s="165" t="s">
        <v>1513</v>
      </c>
      <c r="E232" s="165"/>
      <c r="F232" s="165"/>
      <c r="G232" s="165"/>
      <c r="H232" s="165"/>
      <c r="I232" s="165"/>
      <c r="J232" s="165"/>
      <c r="K232" s="165"/>
      <c r="L232" s="165"/>
      <c r="M232" s="165"/>
      <c r="N232" s="314">
        <f>BK232</f>
        <v>366.87</v>
      </c>
      <c r="O232" s="315"/>
      <c r="P232" s="315"/>
      <c r="Q232" s="315"/>
      <c r="R232" s="158"/>
      <c r="T232" s="159"/>
      <c r="U232" s="156"/>
      <c r="V232" s="156"/>
      <c r="W232" s="160">
        <f>SUM(W233:W234)</f>
        <v>0</v>
      </c>
      <c r="X232" s="156"/>
      <c r="Y232" s="160">
        <f>SUM(Y233:Y234)</f>
        <v>0</v>
      </c>
      <c r="Z232" s="156"/>
      <c r="AA232" s="161">
        <f>SUM(AA233:AA234)</f>
        <v>0</v>
      </c>
      <c r="AR232" s="162" t="s">
        <v>82</v>
      </c>
      <c r="AT232" s="163" t="s">
        <v>74</v>
      </c>
      <c r="AU232" s="163" t="s">
        <v>82</v>
      </c>
      <c r="AY232" s="162" t="s">
        <v>181</v>
      </c>
      <c r="BK232" s="164">
        <f>SUM(BK233:BK234)</f>
        <v>366.87</v>
      </c>
    </row>
    <row r="233" spans="2:65" s="1" customFormat="1" ht="22.5" customHeight="1">
      <c r="B233" s="137"/>
      <c r="C233" s="166" t="s">
        <v>413</v>
      </c>
      <c r="D233" s="166" t="s">
        <v>182</v>
      </c>
      <c r="E233" s="167" t="s">
        <v>414</v>
      </c>
      <c r="F233" s="308" t="s">
        <v>415</v>
      </c>
      <c r="G233" s="308"/>
      <c r="H233" s="308"/>
      <c r="I233" s="308"/>
      <c r="J233" s="168" t="s">
        <v>193</v>
      </c>
      <c r="K233" s="169">
        <v>16.675999999999998</v>
      </c>
      <c r="L233" s="309">
        <v>22</v>
      </c>
      <c r="M233" s="309"/>
      <c r="N233" s="310">
        <f>ROUND(L233*K233,2)</f>
        <v>366.87</v>
      </c>
      <c r="O233" s="310"/>
      <c r="P233" s="310"/>
      <c r="Q233" s="310"/>
      <c r="R233" s="140"/>
      <c r="T233" s="170" t="s">
        <v>5</v>
      </c>
      <c r="U233" s="43" t="s">
        <v>42</v>
      </c>
      <c r="V233" s="186"/>
      <c r="W233" s="171">
        <f>V233*K233</f>
        <v>0</v>
      </c>
      <c r="X233" s="171">
        <v>0</v>
      </c>
      <c r="Y233" s="171">
        <f>X233*K233</f>
        <v>0</v>
      </c>
      <c r="Z233" s="171">
        <v>0</v>
      </c>
      <c r="AA233" s="172">
        <f>Z233*K233</f>
        <v>0</v>
      </c>
      <c r="AR233" s="18" t="s">
        <v>93</v>
      </c>
      <c r="AT233" s="18" t="s">
        <v>182</v>
      </c>
      <c r="AU233" s="18" t="s">
        <v>86</v>
      </c>
      <c r="AY233" s="18" t="s">
        <v>181</v>
      </c>
      <c r="BE233" s="113">
        <f>IF(U233="základná",N233,0)</f>
        <v>0</v>
      </c>
      <c r="BF233" s="113">
        <f>IF(U233="znížená",N233,0)</f>
        <v>366.87</v>
      </c>
      <c r="BG233" s="113">
        <f>IF(U233="zákl. prenesená",N233,0)</f>
        <v>0</v>
      </c>
      <c r="BH233" s="113">
        <f>IF(U233="zníž. prenesená",N233,0)</f>
        <v>0</v>
      </c>
      <c r="BI233" s="113">
        <f>IF(U233="nulová",N233,0)</f>
        <v>0</v>
      </c>
      <c r="BJ233" s="18" t="s">
        <v>86</v>
      </c>
      <c r="BK233" s="113">
        <f>ROUND(L233*K233,2)</f>
        <v>366.87</v>
      </c>
      <c r="BL233" s="18" t="s">
        <v>93</v>
      </c>
      <c r="BM233" s="18" t="s">
        <v>1105</v>
      </c>
    </row>
    <row r="234" spans="2:65" s="1" customFormat="1" ht="31.5" customHeight="1">
      <c r="B234" s="137"/>
      <c r="C234" s="166" t="s">
        <v>416</v>
      </c>
      <c r="D234" s="166" t="s">
        <v>182</v>
      </c>
      <c r="E234" s="167" t="s">
        <v>417</v>
      </c>
      <c r="F234" s="308" t="s">
        <v>418</v>
      </c>
      <c r="G234" s="308"/>
      <c r="H234" s="308"/>
      <c r="I234" s="308"/>
      <c r="J234" s="168" t="s">
        <v>372</v>
      </c>
      <c r="K234" s="192">
        <v>4.0860000000000003</v>
      </c>
      <c r="L234" s="309">
        <v>0</v>
      </c>
      <c r="M234" s="309"/>
      <c r="N234" s="310">
        <f>ROUND(L234*K234,2)</f>
        <v>0</v>
      </c>
      <c r="O234" s="310"/>
      <c r="P234" s="310"/>
      <c r="Q234" s="310"/>
      <c r="R234" s="140"/>
      <c r="T234" s="170" t="s">
        <v>5</v>
      </c>
      <c r="U234" s="43" t="s">
        <v>42</v>
      </c>
      <c r="V234" s="186"/>
      <c r="W234" s="171">
        <f>V234*K234</f>
        <v>0</v>
      </c>
      <c r="X234" s="171">
        <v>0</v>
      </c>
      <c r="Y234" s="171">
        <f>X234*K234</f>
        <v>0</v>
      </c>
      <c r="Z234" s="171">
        <v>0</v>
      </c>
      <c r="AA234" s="172">
        <f>Z234*K234</f>
        <v>0</v>
      </c>
      <c r="AR234" s="18" t="s">
        <v>93</v>
      </c>
      <c r="AT234" s="18" t="s">
        <v>182</v>
      </c>
      <c r="AU234" s="18" t="s">
        <v>86</v>
      </c>
      <c r="AY234" s="18" t="s">
        <v>181</v>
      </c>
      <c r="BE234" s="113">
        <f>IF(U234="základná",N234,0)</f>
        <v>0</v>
      </c>
      <c r="BF234" s="113">
        <f>IF(U234="znížená",N234,0)</f>
        <v>0</v>
      </c>
      <c r="BG234" s="113">
        <f>IF(U234="zákl. prenesená",N234,0)</f>
        <v>0</v>
      </c>
      <c r="BH234" s="113">
        <f>IF(U234="zníž. prenesená",N234,0)</f>
        <v>0</v>
      </c>
      <c r="BI234" s="113">
        <f>IF(U234="nulová",N234,0)</f>
        <v>0</v>
      </c>
      <c r="BJ234" s="18" t="s">
        <v>86</v>
      </c>
      <c r="BK234" s="113">
        <f>ROUND(L234*K234,2)</f>
        <v>0</v>
      </c>
      <c r="BL234" s="18" t="s">
        <v>93</v>
      </c>
      <c r="BM234" s="18" t="s">
        <v>1108</v>
      </c>
    </row>
    <row r="235" spans="2:65" s="10" customFormat="1" ht="29.85" customHeight="1">
      <c r="B235" s="155"/>
      <c r="C235" s="156"/>
      <c r="D235" s="165" t="s">
        <v>1514</v>
      </c>
      <c r="E235" s="165"/>
      <c r="F235" s="165"/>
      <c r="G235" s="165"/>
      <c r="H235" s="165"/>
      <c r="I235" s="165"/>
      <c r="J235" s="165"/>
      <c r="K235" s="165"/>
      <c r="L235" s="165"/>
      <c r="M235" s="165"/>
      <c r="N235" s="314">
        <f>BK235</f>
        <v>1705.99</v>
      </c>
      <c r="O235" s="315"/>
      <c r="P235" s="315"/>
      <c r="Q235" s="315"/>
      <c r="R235" s="158"/>
      <c r="T235" s="159"/>
      <c r="U235" s="156"/>
      <c r="V235" s="156"/>
      <c r="W235" s="160">
        <f>SUM(W236:W239)</f>
        <v>0</v>
      </c>
      <c r="X235" s="156"/>
      <c r="Y235" s="160">
        <f>SUM(Y236:Y239)</f>
        <v>0</v>
      </c>
      <c r="Z235" s="156"/>
      <c r="AA235" s="161">
        <f>SUM(AA236:AA239)</f>
        <v>0</v>
      </c>
      <c r="AR235" s="162" t="s">
        <v>82</v>
      </c>
      <c r="AT235" s="163" t="s">
        <v>74</v>
      </c>
      <c r="AU235" s="163" t="s">
        <v>82</v>
      </c>
      <c r="AY235" s="162" t="s">
        <v>181</v>
      </c>
      <c r="BK235" s="164">
        <f>SUM(BK236:BK239)</f>
        <v>1705.99</v>
      </c>
    </row>
    <row r="236" spans="2:65" s="1" customFormat="1" ht="31.5" customHeight="1">
      <c r="B236" s="137"/>
      <c r="C236" s="166" t="s">
        <v>419</v>
      </c>
      <c r="D236" s="166" t="s">
        <v>182</v>
      </c>
      <c r="E236" s="167" t="s">
        <v>420</v>
      </c>
      <c r="F236" s="308" t="s">
        <v>421</v>
      </c>
      <c r="G236" s="308"/>
      <c r="H236" s="308"/>
      <c r="I236" s="308"/>
      <c r="J236" s="168" t="s">
        <v>422</v>
      </c>
      <c r="K236" s="169">
        <v>20.5</v>
      </c>
      <c r="L236" s="309">
        <v>15</v>
      </c>
      <c r="M236" s="309"/>
      <c r="N236" s="310">
        <f>ROUND(L236*K236,2)</f>
        <v>307.5</v>
      </c>
      <c r="O236" s="310"/>
      <c r="P236" s="310"/>
      <c r="Q236" s="310"/>
      <c r="R236" s="140"/>
      <c r="T236" s="170" t="s">
        <v>5</v>
      </c>
      <c r="U236" s="43" t="s">
        <v>42</v>
      </c>
      <c r="V236" s="186"/>
      <c r="W236" s="171">
        <f>V236*K236</f>
        <v>0</v>
      </c>
      <c r="X236" s="171">
        <v>0</v>
      </c>
      <c r="Y236" s="171">
        <f>X236*K236</f>
        <v>0</v>
      </c>
      <c r="Z236" s="171">
        <v>0</v>
      </c>
      <c r="AA236" s="172">
        <f>Z236*K236</f>
        <v>0</v>
      </c>
      <c r="AR236" s="18" t="s">
        <v>93</v>
      </c>
      <c r="AT236" s="18" t="s">
        <v>182</v>
      </c>
      <c r="AU236" s="18" t="s">
        <v>86</v>
      </c>
      <c r="AY236" s="18" t="s">
        <v>181</v>
      </c>
      <c r="BE236" s="113">
        <f>IF(U236="základná",N236,0)</f>
        <v>0</v>
      </c>
      <c r="BF236" s="113">
        <f>IF(U236="znížená",N236,0)</f>
        <v>307.5</v>
      </c>
      <c r="BG236" s="113">
        <f>IF(U236="zákl. prenesená",N236,0)</f>
        <v>0</v>
      </c>
      <c r="BH236" s="113">
        <f>IF(U236="zníž. prenesená",N236,0)</f>
        <v>0</v>
      </c>
      <c r="BI236" s="113">
        <f>IF(U236="nulová",N236,0)</f>
        <v>0</v>
      </c>
      <c r="BJ236" s="18" t="s">
        <v>86</v>
      </c>
      <c r="BK236" s="113">
        <f>ROUND(L236*K236,2)</f>
        <v>307.5</v>
      </c>
      <c r="BL236" s="18" t="s">
        <v>93</v>
      </c>
      <c r="BM236" s="18" t="s">
        <v>1111</v>
      </c>
    </row>
    <row r="237" spans="2:65" s="1" customFormat="1" ht="31.5" customHeight="1">
      <c r="B237" s="137"/>
      <c r="C237" s="166" t="s">
        <v>423</v>
      </c>
      <c r="D237" s="166" t="s">
        <v>182</v>
      </c>
      <c r="E237" s="167" t="s">
        <v>424</v>
      </c>
      <c r="F237" s="308" t="s">
        <v>425</v>
      </c>
      <c r="G237" s="308"/>
      <c r="H237" s="308"/>
      <c r="I237" s="308"/>
      <c r="J237" s="168" t="s">
        <v>422</v>
      </c>
      <c r="K237" s="169">
        <v>57.5</v>
      </c>
      <c r="L237" s="309">
        <v>18</v>
      </c>
      <c r="M237" s="309"/>
      <c r="N237" s="310">
        <f>ROUND(L237*K237,2)</f>
        <v>1035</v>
      </c>
      <c r="O237" s="310"/>
      <c r="P237" s="310"/>
      <c r="Q237" s="310"/>
      <c r="R237" s="140"/>
      <c r="T237" s="170" t="s">
        <v>5</v>
      </c>
      <c r="U237" s="43" t="s">
        <v>42</v>
      </c>
      <c r="V237" s="186"/>
      <c r="W237" s="171">
        <f>V237*K237</f>
        <v>0</v>
      </c>
      <c r="X237" s="171">
        <v>0</v>
      </c>
      <c r="Y237" s="171">
        <f>X237*K237</f>
        <v>0</v>
      </c>
      <c r="Z237" s="171">
        <v>0</v>
      </c>
      <c r="AA237" s="172">
        <f>Z237*K237</f>
        <v>0</v>
      </c>
      <c r="AR237" s="18" t="s">
        <v>93</v>
      </c>
      <c r="AT237" s="18" t="s">
        <v>182</v>
      </c>
      <c r="AU237" s="18" t="s">
        <v>86</v>
      </c>
      <c r="AY237" s="18" t="s">
        <v>181</v>
      </c>
      <c r="BE237" s="113">
        <f>IF(U237="základná",N237,0)</f>
        <v>0</v>
      </c>
      <c r="BF237" s="113">
        <f>IF(U237="znížená",N237,0)</f>
        <v>1035</v>
      </c>
      <c r="BG237" s="113">
        <f>IF(U237="zákl. prenesená",N237,0)</f>
        <v>0</v>
      </c>
      <c r="BH237" s="113">
        <f>IF(U237="zníž. prenesená",N237,0)</f>
        <v>0</v>
      </c>
      <c r="BI237" s="113">
        <f>IF(U237="nulová",N237,0)</f>
        <v>0</v>
      </c>
      <c r="BJ237" s="18" t="s">
        <v>86</v>
      </c>
      <c r="BK237" s="113">
        <f>ROUND(L237*K237,2)</f>
        <v>1035</v>
      </c>
      <c r="BL237" s="18" t="s">
        <v>93</v>
      </c>
      <c r="BM237" s="18" t="s">
        <v>1113</v>
      </c>
    </row>
    <row r="238" spans="2:65" s="1" customFormat="1" ht="31.5" customHeight="1">
      <c r="B238" s="137"/>
      <c r="C238" s="166" t="s">
        <v>426</v>
      </c>
      <c r="D238" s="166" t="s">
        <v>182</v>
      </c>
      <c r="E238" s="167" t="s">
        <v>427</v>
      </c>
      <c r="F238" s="308" t="s">
        <v>428</v>
      </c>
      <c r="G238" s="308"/>
      <c r="H238" s="308"/>
      <c r="I238" s="308"/>
      <c r="J238" s="168" t="s">
        <v>422</v>
      </c>
      <c r="K238" s="169">
        <v>22.5</v>
      </c>
      <c r="L238" s="309">
        <v>15</v>
      </c>
      <c r="M238" s="309"/>
      <c r="N238" s="310">
        <f>ROUND(L238*K238,2)</f>
        <v>337.5</v>
      </c>
      <c r="O238" s="310"/>
      <c r="P238" s="310"/>
      <c r="Q238" s="310"/>
      <c r="R238" s="140"/>
      <c r="T238" s="170" t="s">
        <v>5</v>
      </c>
      <c r="U238" s="43" t="s">
        <v>42</v>
      </c>
      <c r="V238" s="186"/>
      <c r="W238" s="171">
        <f>V238*K238</f>
        <v>0</v>
      </c>
      <c r="X238" s="171">
        <v>0</v>
      </c>
      <c r="Y238" s="171">
        <f>X238*K238</f>
        <v>0</v>
      </c>
      <c r="Z238" s="171">
        <v>0</v>
      </c>
      <c r="AA238" s="172">
        <f>Z238*K238</f>
        <v>0</v>
      </c>
      <c r="AR238" s="18" t="s">
        <v>93</v>
      </c>
      <c r="AT238" s="18" t="s">
        <v>182</v>
      </c>
      <c r="AU238" s="18" t="s">
        <v>86</v>
      </c>
      <c r="AY238" s="18" t="s">
        <v>181</v>
      </c>
      <c r="BE238" s="113">
        <f>IF(U238="základná",N238,0)</f>
        <v>0</v>
      </c>
      <c r="BF238" s="113">
        <f>IF(U238="znížená",N238,0)</f>
        <v>337.5</v>
      </c>
      <c r="BG238" s="113">
        <f>IF(U238="zákl. prenesená",N238,0)</f>
        <v>0</v>
      </c>
      <c r="BH238" s="113">
        <f>IF(U238="zníž. prenesená",N238,0)</f>
        <v>0</v>
      </c>
      <c r="BI238" s="113">
        <f>IF(U238="nulová",N238,0)</f>
        <v>0</v>
      </c>
      <c r="BJ238" s="18" t="s">
        <v>86</v>
      </c>
      <c r="BK238" s="113">
        <f>ROUND(L238*K238,2)</f>
        <v>337.5</v>
      </c>
      <c r="BL238" s="18" t="s">
        <v>93</v>
      </c>
      <c r="BM238" s="18" t="s">
        <v>1114</v>
      </c>
    </row>
    <row r="239" spans="2:65" s="1" customFormat="1" ht="31.5" customHeight="1">
      <c r="B239" s="137"/>
      <c r="C239" s="166" t="s">
        <v>429</v>
      </c>
      <c r="D239" s="166" t="s">
        <v>182</v>
      </c>
      <c r="E239" s="167" t="s">
        <v>430</v>
      </c>
      <c r="F239" s="308" t="s">
        <v>431</v>
      </c>
      <c r="G239" s="308"/>
      <c r="H239" s="308"/>
      <c r="I239" s="308"/>
      <c r="J239" s="168" t="s">
        <v>372</v>
      </c>
      <c r="K239" s="192">
        <v>25.986999999999998</v>
      </c>
      <c r="L239" s="309">
        <v>1</v>
      </c>
      <c r="M239" s="309"/>
      <c r="N239" s="310">
        <f>ROUND(L239*K239,2)</f>
        <v>25.99</v>
      </c>
      <c r="O239" s="310"/>
      <c r="P239" s="310"/>
      <c r="Q239" s="310"/>
      <c r="R239" s="140"/>
      <c r="T239" s="170" t="s">
        <v>5</v>
      </c>
      <c r="U239" s="43" t="s">
        <v>42</v>
      </c>
      <c r="V239" s="186"/>
      <c r="W239" s="171">
        <f>V239*K239</f>
        <v>0</v>
      </c>
      <c r="X239" s="171">
        <v>0</v>
      </c>
      <c r="Y239" s="171">
        <f>X239*K239</f>
        <v>0</v>
      </c>
      <c r="Z239" s="171">
        <v>0</v>
      </c>
      <c r="AA239" s="172">
        <f>Z239*K239</f>
        <v>0</v>
      </c>
      <c r="AR239" s="18" t="s">
        <v>93</v>
      </c>
      <c r="AT239" s="18" t="s">
        <v>182</v>
      </c>
      <c r="AU239" s="18" t="s">
        <v>86</v>
      </c>
      <c r="AY239" s="18" t="s">
        <v>181</v>
      </c>
      <c r="BE239" s="113">
        <f>IF(U239="základná",N239,0)</f>
        <v>0</v>
      </c>
      <c r="BF239" s="113">
        <f>IF(U239="znížená",N239,0)</f>
        <v>25.99</v>
      </c>
      <c r="BG239" s="113">
        <f>IF(U239="zákl. prenesená",N239,0)</f>
        <v>0</v>
      </c>
      <c r="BH239" s="113">
        <f>IF(U239="zníž. prenesená",N239,0)</f>
        <v>0</v>
      </c>
      <c r="BI239" s="113">
        <f>IF(U239="nulová",N239,0)</f>
        <v>0</v>
      </c>
      <c r="BJ239" s="18" t="s">
        <v>86</v>
      </c>
      <c r="BK239" s="113">
        <f>ROUND(L239*K239,2)</f>
        <v>25.99</v>
      </c>
      <c r="BL239" s="18" t="s">
        <v>93</v>
      </c>
      <c r="BM239" s="18" t="s">
        <v>1117</v>
      </c>
    </row>
    <row r="240" spans="2:65" s="10" customFormat="1" ht="29.85" customHeight="1">
      <c r="B240" s="155"/>
      <c r="C240" s="156"/>
      <c r="D240" s="165" t="s">
        <v>1515</v>
      </c>
      <c r="E240" s="165"/>
      <c r="F240" s="165"/>
      <c r="G240" s="165"/>
      <c r="H240" s="165"/>
      <c r="I240" s="165"/>
      <c r="J240" s="165"/>
      <c r="K240" s="165"/>
      <c r="L240" s="165"/>
      <c r="M240" s="165"/>
      <c r="N240" s="314">
        <f>BK240</f>
        <v>10880.5</v>
      </c>
      <c r="O240" s="315"/>
      <c r="P240" s="315"/>
      <c r="Q240" s="315"/>
      <c r="R240" s="158"/>
      <c r="T240" s="159"/>
      <c r="U240" s="156"/>
      <c r="V240" s="156"/>
      <c r="W240" s="160">
        <f>SUM(W241:W251)</f>
        <v>0</v>
      </c>
      <c r="X240" s="156"/>
      <c r="Y240" s="160">
        <f>SUM(Y241:Y251)</f>
        <v>0</v>
      </c>
      <c r="Z240" s="156"/>
      <c r="AA240" s="161">
        <f>SUM(AA241:AA251)</f>
        <v>0</v>
      </c>
      <c r="AR240" s="162" t="s">
        <v>82</v>
      </c>
      <c r="AT240" s="163" t="s">
        <v>74</v>
      </c>
      <c r="AU240" s="163" t="s">
        <v>82</v>
      </c>
      <c r="AY240" s="162" t="s">
        <v>181</v>
      </c>
      <c r="BK240" s="164">
        <f>SUM(BK241:BK251)</f>
        <v>10880.5</v>
      </c>
    </row>
    <row r="241" spans="2:65" s="1" customFormat="1" ht="44.25" customHeight="1">
      <c r="B241" s="137"/>
      <c r="C241" s="166" t="s">
        <v>432</v>
      </c>
      <c r="D241" s="166" t="s">
        <v>182</v>
      </c>
      <c r="E241" s="167" t="s">
        <v>433</v>
      </c>
      <c r="F241" s="308" t="s">
        <v>434</v>
      </c>
      <c r="G241" s="308"/>
      <c r="H241" s="308"/>
      <c r="I241" s="308"/>
      <c r="J241" s="168" t="s">
        <v>345</v>
      </c>
      <c r="K241" s="169">
        <v>4</v>
      </c>
      <c r="L241" s="309">
        <v>320</v>
      </c>
      <c r="M241" s="309"/>
      <c r="N241" s="310">
        <f t="shared" ref="N241:N251" si="65">ROUND(L241*K241,2)</f>
        <v>1280</v>
      </c>
      <c r="O241" s="310"/>
      <c r="P241" s="310"/>
      <c r="Q241" s="310"/>
      <c r="R241" s="140"/>
      <c r="T241" s="170" t="s">
        <v>5</v>
      </c>
      <c r="U241" s="43" t="s">
        <v>42</v>
      </c>
      <c r="V241" s="186"/>
      <c r="W241" s="171">
        <f t="shared" ref="W241:W251" si="66">V241*K241</f>
        <v>0</v>
      </c>
      <c r="X241" s="171">
        <v>0</v>
      </c>
      <c r="Y241" s="171">
        <f t="shared" ref="Y241:Y251" si="67">X241*K241</f>
        <v>0</v>
      </c>
      <c r="Z241" s="171">
        <v>0</v>
      </c>
      <c r="AA241" s="172">
        <f t="shared" ref="AA241:AA251" si="68">Z241*K241</f>
        <v>0</v>
      </c>
      <c r="AR241" s="18" t="s">
        <v>93</v>
      </c>
      <c r="AT241" s="18" t="s">
        <v>182</v>
      </c>
      <c r="AU241" s="18" t="s">
        <v>86</v>
      </c>
      <c r="AY241" s="18" t="s">
        <v>181</v>
      </c>
      <c r="BE241" s="113">
        <f t="shared" ref="BE241:BE251" si="69">IF(U241="základná",N241,0)</f>
        <v>0</v>
      </c>
      <c r="BF241" s="113">
        <f t="shared" ref="BF241:BF251" si="70">IF(U241="znížená",N241,0)</f>
        <v>1280</v>
      </c>
      <c r="BG241" s="113">
        <f t="shared" ref="BG241:BG251" si="71">IF(U241="zákl. prenesená",N241,0)</f>
        <v>0</v>
      </c>
      <c r="BH241" s="113">
        <f t="shared" ref="BH241:BH251" si="72">IF(U241="zníž. prenesená",N241,0)</f>
        <v>0</v>
      </c>
      <c r="BI241" s="113">
        <f t="shared" ref="BI241:BI251" si="73">IF(U241="nulová",N241,0)</f>
        <v>0</v>
      </c>
      <c r="BJ241" s="18" t="s">
        <v>86</v>
      </c>
      <c r="BK241" s="113">
        <f t="shared" ref="BK241:BK251" si="74">ROUND(L241*K241,2)</f>
        <v>1280</v>
      </c>
      <c r="BL241" s="18" t="s">
        <v>93</v>
      </c>
      <c r="BM241" s="18" t="s">
        <v>1118</v>
      </c>
    </row>
    <row r="242" spans="2:65" s="1" customFormat="1" ht="44.25" customHeight="1">
      <c r="B242" s="137"/>
      <c r="C242" s="166" t="s">
        <v>435</v>
      </c>
      <c r="D242" s="166" t="s">
        <v>182</v>
      </c>
      <c r="E242" s="167" t="s">
        <v>436</v>
      </c>
      <c r="F242" s="308" t="s">
        <v>437</v>
      </c>
      <c r="G242" s="308"/>
      <c r="H242" s="308"/>
      <c r="I242" s="308"/>
      <c r="J242" s="168" t="s">
        <v>345</v>
      </c>
      <c r="K242" s="169">
        <v>3</v>
      </c>
      <c r="L242" s="309">
        <v>450</v>
      </c>
      <c r="M242" s="309"/>
      <c r="N242" s="310">
        <f t="shared" si="65"/>
        <v>1350</v>
      </c>
      <c r="O242" s="310"/>
      <c r="P242" s="310"/>
      <c r="Q242" s="310"/>
      <c r="R242" s="140"/>
      <c r="T242" s="170" t="s">
        <v>5</v>
      </c>
      <c r="U242" s="43" t="s">
        <v>42</v>
      </c>
      <c r="V242" s="186"/>
      <c r="W242" s="171">
        <f t="shared" si="66"/>
        <v>0</v>
      </c>
      <c r="X242" s="171">
        <v>0</v>
      </c>
      <c r="Y242" s="171">
        <f t="shared" si="67"/>
        <v>0</v>
      </c>
      <c r="Z242" s="171">
        <v>0</v>
      </c>
      <c r="AA242" s="172">
        <f t="shared" si="68"/>
        <v>0</v>
      </c>
      <c r="AR242" s="18" t="s">
        <v>93</v>
      </c>
      <c r="AT242" s="18" t="s">
        <v>182</v>
      </c>
      <c r="AU242" s="18" t="s">
        <v>86</v>
      </c>
      <c r="AY242" s="18" t="s">
        <v>181</v>
      </c>
      <c r="BE242" s="113">
        <f t="shared" si="69"/>
        <v>0</v>
      </c>
      <c r="BF242" s="113">
        <f t="shared" si="70"/>
        <v>1350</v>
      </c>
      <c r="BG242" s="113">
        <f t="shared" si="71"/>
        <v>0</v>
      </c>
      <c r="BH242" s="113">
        <f t="shared" si="72"/>
        <v>0</v>
      </c>
      <c r="BI242" s="113">
        <f t="shared" si="73"/>
        <v>0</v>
      </c>
      <c r="BJ242" s="18" t="s">
        <v>86</v>
      </c>
      <c r="BK242" s="113">
        <f t="shared" si="74"/>
        <v>1350</v>
      </c>
      <c r="BL242" s="18" t="s">
        <v>93</v>
      </c>
      <c r="BM242" s="18" t="s">
        <v>1121</v>
      </c>
    </row>
    <row r="243" spans="2:65" s="1" customFormat="1" ht="31.5" customHeight="1">
      <c r="B243" s="137"/>
      <c r="C243" s="166" t="s">
        <v>438</v>
      </c>
      <c r="D243" s="166" t="s">
        <v>182</v>
      </c>
      <c r="E243" s="167" t="s">
        <v>439</v>
      </c>
      <c r="F243" s="308" t="s">
        <v>440</v>
      </c>
      <c r="G243" s="308"/>
      <c r="H243" s="308"/>
      <c r="I243" s="308"/>
      <c r="J243" s="168" t="s">
        <v>345</v>
      </c>
      <c r="K243" s="169">
        <v>2</v>
      </c>
      <c r="L243" s="309">
        <v>320</v>
      </c>
      <c r="M243" s="309"/>
      <c r="N243" s="310">
        <f t="shared" si="65"/>
        <v>640</v>
      </c>
      <c r="O243" s="310"/>
      <c r="P243" s="310"/>
      <c r="Q243" s="310"/>
      <c r="R243" s="140"/>
      <c r="T243" s="170" t="s">
        <v>5</v>
      </c>
      <c r="U243" s="43" t="s">
        <v>42</v>
      </c>
      <c r="V243" s="186"/>
      <c r="W243" s="171">
        <f t="shared" si="66"/>
        <v>0</v>
      </c>
      <c r="X243" s="171">
        <v>0</v>
      </c>
      <c r="Y243" s="171">
        <f t="shared" si="67"/>
        <v>0</v>
      </c>
      <c r="Z243" s="171">
        <v>0</v>
      </c>
      <c r="AA243" s="172">
        <f t="shared" si="68"/>
        <v>0</v>
      </c>
      <c r="AR243" s="18" t="s">
        <v>93</v>
      </c>
      <c r="AT243" s="18" t="s">
        <v>182</v>
      </c>
      <c r="AU243" s="18" t="s">
        <v>86</v>
      </c>
      <c r="AY243" s="18" t="s">
        <v>181</v>
      </c>
      <c r="BE243" s="113">
        <f t="shared" si="69"/>
        <v>0</v>
      </c>
      <c r="BF243" s="113">
        <f t="shared" si="70"/>
        <v>640</v>
      </c>
      <c r="BG243" s="113">
        <f t="shared" si="71"/>
        <v>0</v>
      </c>
      <c r="BH243" s="113">
        <f t="shared" si="72"/>
        <v>0</v>
      </c>
      <c r="BI243" s="113">
        <f t="shared" si="73"/>
        <v>0</v>
      </c>
      <c r="BJ243" s="18" t="s">
        <v>86</v>
      </c>
      <c r="BK243" s="113">
        <f t="shared" si="74"/>
        <v>640</v>
      </c>
      <c r="BL243" s="18" t="s">
        <v>93</v>
      </c>
      <c r="BM243" s="18" t="s">
        <v>1124</v>
      </c>
    </row>
    <row r="244" spans="2:65" s="1" customFormat="1" ht="31.5" customHeight="1">
      <c r="B244" s="137"/>
      <c r="C244" s="166" t="s">
        <v>441</v>
      </c>
      <c r="D244" s="166" t="s">
        <v>182</v>
      </c>
      <c r="E244" s="167" t="s">
        <v>442</v>
      </c>
      <c r="F244" s="308" t="s">
        <v>443</v>
      </c>
      <c r="G244" s="308"/>
      <c r="H244" s="308"/>
      <c r="I244" s="308"/>
      <c r="J244" s="168" t="s">
        <v>345</v>
      </c>
      <c r="K244" s="169">
        <v>5</v>
      </c>
      <c r="L244" s="309">
        <v>320</v>
      </c>
      <c r="M244" s="309"/>
      <c r="N244" s="310">
        <f t="shared" si="65"/>
        <v>1600</v>
      </c>
      <c r="O244" s="310"/>
      <c r="P244" s="310"/>
      <c r="Q244" s="310"/>
      <c r="R244" s="140"/>
      <c r="T244" s="170" t="s">
        <v>5</v>
      </c>
      <c r="U244" s="43" t="s">
        <v>42</v>
      </c>
      <c r="V244" s="186"/>
      <c r="W244" s="171">
        <f t="shared" si="66"/>
        <v>0</v>
      </c>
      <c r="X244" s="171">
        <v>0</v>
      </c>
      <c r="Y244" s="171">
        <f t="shared" si="67"/>
        <v>0</v>
      </c>
      <c r="Z244" s="171">
        <v>0</v>
      </c>
      <c r="AA244" s="172">
        <f t="shared" si="68"/>
        <v>0</v>
      </c>
      <c r="AR244" s="18" t="s">
        <v>93</v>
      </c>
      <c r="AT244" s="18" t="s">
        <v>182</v>
      </c>
      <c r="AU244" s="18" t="s">
        <v>86</v>
      </c>
      <c r="AY244" s="18" t="s">
        <v>181</v>
      </c>
      <c r="BE244" s="113">
        <f t="shared" si="69"/>
        <v>0</v>
      </c>
      <c r="BF244" s="113">
        <f t="shared" si="70"/>
        <v>1600</v>
      </c>
      <c r="BG244" s="113">
        <f t="shared" si="71"/>
        <v>0</v>
      </c>
      <c r="BH244" s="113">
        <f t="shared" si="72"/>
        <v>0</v>
      </c>
      <c r="BI244" s="113">
        <f t="shared" si="73"/>
        <v>0</v>
      </c>
      <c r="BJ244" s="18" t="s">
        <v>86</v>
      </c>
      <c r="BK244" s="113">
        <f t="shared" si="74"/>
        <v>1600</v>
      </c>
      <c r="BL244" s="18" t="s">
        <v>93</v>
      </c>
      <c r="BM244" s="18" t="s">
        <v>1127</v>
      </c>
    </row>
    <row r="245" spans="2:65" s="1" customFormat="1" ht="44.25" customHeight="1">
      <c r="B245" s="137"/>
      <c r="C245" s="166" t="s">
        <v>444</v>
      </c>
      <c r="D245" s="166" t="s">
        <v>182</v>
      </c>
      <c r="E245" s="167" t="s">
        <v>445</v>
      </c>
      <c r="F245" s="308" t="s">
        <v>446</v>
      </c>
      <c r="G245" s="308"/>
      <c r="H245" s="308"/>
      <c r="I245" s="308"/>
      <c r="J245" s="168" t="s">
        <v>345</v>
      </c>
      <c r="K245" s="169">
        <v>1</v>
      </c>
      <c r="L245" s="309">
        <v>450</v>
      </c>
      <c r="M245" s="309"/>
      <c r="N245" s="310">
        <f t="shared" si="65"/>
        <v>450</v>
      </c>
      <c r="O245" s="310"/>
      <c r="P245" s="310"/>
      <c r="Q245" s="310"/>
      <c r="R245" s="140"/>
      <c r="T245" s="170" t="s">
        <v>5</v>
      </c>
      <c r="U245" s="43" t="s">
        <v>42</v>
      </c>
      <c r="V245" s="186"/>
      <c r="W245" s="171">
        <f t="shared" si="66"/>
        <v>0</v>
      </c>
      <c r="X245" s="171">
        <v>0</v>
      </c>
      <c r="Y245" s="171">
        <f t="shared" si="67"/>
        <v>0</v>
      </c>
      <c r="Z245" s="171">
        <v>0</v>
      </c>
      <c r="AA245" s="172">
        <f t="shared" si="68"/>
        <v>0</v>
      </c>
      <c r="AR245" s="18" t="s">
        <v>93</v>
      </c>
      <c r="AT245" s="18" t="s">
        <v>182</v>
      </c>
      <c r="AU245" s="18" t="s">
        <v>86</v>
      </c>
      <c r="AY245" s="18" t="s">
        <v>181</v>
      </c>
      <c r="BE245" s="113">
        <f t="shared" si="69"/>
        <v>0</v>
      </c>
      <c r="BF245" s="113">
        <f t="shared" si="70"/>
        <v>450</v>
      </c>
      <c r="BG245" s="113">
        <f t="shared" si="71"/>
        <v>0</v>
      </c>
      <c r="BH245" s="113">
        <f t="shared" si="72"/>
        <v>0</v>
      </c>
      <c r="BI245" s="113">
        <f t="shared" si="73"/>
        <v>0</v>
      </c>
      <c r="BJ245" s="18" t="s">
        <v>86</v>
      </c>
      <c r="BK245" s="113">
        <f t="shared" si="74"/>
        <v>450</v>
      </c>
      <c r="BL245" s="18" t="s">
        <v>93</v>
      </c>
      <c r="BM245" s="18" t="s">
        <v>1130</v>
      </c>
    </row>
    <row r="246" spans="2:65" s="1" customFormat="1" ht="44.25" customHeight="1">
      <c r="B246" s="137"/>
      <c r="C246" s="166" t="s">
        <v>447</v>
      </c>
      <c r="D246" s="166" t="s">
        <v>182</v>
      </c>
      <c r="E246" s="167" t="s">
        <v>448</v>
      </c>
      <c r="F246" s="308" t="s">
        <v>449</v>
      </c>
      <c r="G246" s="308"/>
      <c r="H246" s="308"/>
      <c r="I246" s="308"/>
      <c r="J246" s="168" t="s">
        <v>345</v>
      </c>
      <c r="K246" s="169">
        <v>1</v>
      </c>
      <c r="L246" s="309">
        <v>450</v>
      </c>
      <c r="M246" s="309"/>
      <c r="N246" s="310">
        <f t="shared" si="65"/>
        <v>450</v>
      </c>
      <c r="O246" s="310"/>
      <c r="P246" s="310"/>
      <c r="Q246" s="310"/>
      <c r="R246" s="140"/>
      <c r="T246" s="170" t="s">
        <v>5</v>
      </c>
      <c r="U246" s="43" t="s">
        <v>42</v>
      </c>
      <c r="V246" s="186"/>
      <c r="W246" s="171">
        <f t="shared" si="66"/>
        <v>0</v>
      </c>
      <c r="X246" s="171">
        <v>0</v>
      </c>
      <c r="Y246" s="171">
        <f t="shared" si="67"/>
        <v>0</v>
      </c>
      <c r="Z246" s="171">
        <v>0</v>
      </c>
      <c r="AA246" s="172">
        <f t="shared" si="68"/>
        <v>0</v>
      </c>
      <c r="AR246" s="18" t="s">
        <v>93</v>
      </c>
      <c r="AT246" s="18" t="s">
        <v>182</v>
      </c>
      <c r="AU246" s="18" t="s">
        <v>86</v>
      </c>
      <c r="AY246" s="18" t="s">
        <v>181</v>
      </c>
      <c r="BE246" s="113">
        <f t="shared" si="69"/>
        <v>0</v>
      </c>
      <c r="BF246" s="113">
        <f t="shared" si="70"/>
        <v>450</v>
      </c>
      <c r="BG246" s="113">
        <f t="shared" si="71"/>
        <v>0</v>
      </c>
      <c r="BH246" s="113">
        <f t="shared" si="72"/>
        <v>0</v>
      </c>
      <c r="BI246" s="113">
        <f t="shared" si="73"/>
        <v>0</v>
      </c>
      <c r="BJ246" s="18" t="s">
        <v>86</v>
      </c>
      <c r="BK246" s="113">
        <f t="shared" si="74"/>
        <v>450</v>
      </c>
      <c r="BL246" s="18" t="s">
        <v>93</v>
      </c>
      <c r="BM246" s="18" t="s">
        <v>1133</v>
      </c>
    </row>
    <row r="247" spans="2:65" s="1" customFormat="1" ht="44.25" customHeight="1">
      <c r="B247" s="137"/>
      <c r="C247" s="166" t="s">
        <v>450</v>
      </c>
      <c r="D247" s="166" t="s">
        <v>182</v>
      </c>
      <c r="E247" s="167" t="s">
        <v>451</v>
      </c>
      <c r="F247" s="308" t="s">
        <v>452</v>
      </c>
      <c r="G247" s="308"/>
      <c r="H247" s="308"/>
      <c r="I247" s="308"/>
      <c r="J247" s="168" t="s">
        <v>345</v>
      </c>
      <c r="K247" s="169">
        <v>2</v>
      </c>
      <c r="L247" s="309">
        <v>600</v>
      </c>
      <c r="M247" s="309"/>
      <c r="N247" s="310">
        <f t="shared" si="65"/>
        <v>1200</v>
      </c>
      <c r="O247" s="310"/>
      <c r="P247" s="310"/>
      <c r="Q247" s="310"/>
      <c r="R247" s="140"/>
      <c r="T247" s="170" t="s">
        <v>5</v>
      </c>
      <c r="U247" s="43" t="s">
        <v>42</v>
      </c>
      <c r="V247" s="186"/>
      <c r="W247" s="171">
        <f t="shared" si="66"/>
        <v>0</v>
      </c>
      <c r="X247" s="171">
        <v>0</v>
      </c>
      <c r="Y247" s="171">
        <f t="shared" si="67"/>
        <v>0</v>
      </c>
      <c r="Z247" s="171">
        <v>0</v>
      </c>
      <c r="AA247" s="172">
        <f t="shared" si="68"/>
        <v>0</v>
      </c>
      <c r="AR247" s="18" t="s">
        <v>93</v>
      </c>
      <c r="AT247" s="18" t="s">
        <v>182</v>
      </c>
      <c r="AU247" s="18" t="s">
        <v>86</v>
      </c>
      <c r="AY247" s="18" t="s">
        <v>181</v>
      </c>
      <c r="BE247" s="113">
        <f t="shared" si="69"/>
        <v>0</v>
      </c>
      <c r="BF247" s="113">
        <f t="shared" si="70"/>
        <v>1200</v>
      </c>
      <c r="BG247" s="113">
        <f t="shared" si="71"/>
        <v>0</v>
      </c>
      <c r="BH247" s="113">
        <f t="shared" si="72"/>
        <v>0</v>
      </c>
      <c r="BI247" s="113">
        <f t="shared" si="73"/>
        <v>0</v>
      </c>
      <c r="BJ247" s="18" t="s">
        <v>86</v>
      </c>
      <c r="BK247" s="113">
        <f t="shared" si="74"/>
        <v>1200</v>
      </c>
      <c r="BL247" s="18" t="s">
        <v>93</v>
      </c>
      <c r="BM247" s="18" t="s">
        <v>1136</v>
      </c>
    </row>
    <row r="248" spans="2:65" s="1" customFormat="1" ht="44.25" customHeight="1">
      <c r="B248" s="137"/>
      <c r="C248" s="166" t="s">
        <v>453</v>
      </c>
      <c r="D248" s="166" t="s">
        <v>182</v>
      </c>
      <c r="E248" s="167" t="s">
        <v>454</v>
      </c>
      <c r="F248" s="308" t="s">
        <v>455</v>
      </c>
      <c r="G248" s="308"/>
      <c r="H248" s="308"/>
      <c r="I248" s="308"/>
      <c r="J248" s="168" t="s">
        <v>345</v>
      </c>
      <c r="K248" s="169">
        <v>7</v>
      </c>
      <c r="L248" s="309">
        <v>320</v>
      </c>
      <c r="M248" s="309"/>
      <c r="N248" s="310">
        <f t="shared" si="65"/>
        <v>2240</v>
      </c>
      <c r="O248" s="310"/>
      <c r="P248" s="310"/>
      <c r="Q248" s="310"/>
      <c r="R248" s="140"/>
      <c r="T248" s="170" t="s">
        <v>5</v>
      </c>
      <c r="U248" s="43" t="s">
        <v>42</v>
      </c>
      <c r="V248" s="186"/>
      <c r="W248" s="171">
        <f t="shared" si="66"/>
        <v>0</v>
      </c>
      <c r="X248" s="171">
        <v>0</v>
      </c>
      <c r="Y248" s="171">
        <f t="shared" si="67"/>
        <v>0</v>
      </c>
      <c r="Z248" s="171">
        <v>0</v>
      </c>
      <c r="AA248" s="172">
        <f t="shared" si="68"/>
        <v>0</v>
      </c>
      <c r="AR248" s="18" t="s">
        <v>93</v>
      </c>
      <c r="AT248" s="18" t="s">
        <v>182</v>
      </c>
      <c r="AU248" s="18" t="s">
        <v>86</v>
      </c>
      <c r="AY248" s="18" t="s">
        <v>181</v>
      </c>
      <c r="BE248" s="113">
        <f t="shared" si="69"/>
        <v>0</v>
      </c>
      <c r="BF248" s="113">
        <f t="shared" si="70"/>
        <v>2240</v>
      </c>
      <c r="BG248" s="113">
        <f t="shared" si="71"/>
        <v>0</v>
      </c>
      <c r="BH248" s="113">
        <f t="shared" si="72"/>
        <v>0</v>
      </c>
      <c r="BI248" s="113">
        <f t="shared" si="73"/>
        <v>0</v>
      </c>
      <c r="BJ248" s="18" t="s">
        <v>86</v>
      </c>
      <c r="BK248" s="113">
        <f t="shared" si="74"/>
        <v>2240</v>
      </c>
      <c r="BL248" s="18" t="s">
        <v>93</v>
      </c>
      <c r="BM248" s="18" t="s">
        <v>1138</v>
      </c>
    </row>
    <row r="249" spans="2:65" s="1" customFormat="1" ht="44.25" customHeight="1">
      <c r="B249" s="137"/>
      <c r="C249" s="166" t="s">
        <v>456</v>
      </c>
      <c r="D249" s="166" t="s">
        <v>182</v>
      </c>
      <c r="E249" s="167" t="s">
        <v>457</v>
      </c>
      <c r="F249" s="308" t="s">
        <v>458</v>
      </c>
      <c r="G249" s="308"/>
      <c r="H249" s="308"/>
      <c r="I249" s="308"/>
      <c r="J249" s="168" t="s">
        <v>345</v>
      </c>
      <c r="K249" s="169">
        <v>3</v>
      </c>
      <c r="L249" s="309">
        <v>320</v>
      </c>
      <c r="M249" s="309"/>
      <c r="N249" s="310">
        <f t="shared" si="65"/>
        <v>960</v>
      </c>
      <c r="O249" s="310"/>
      <c r="P249" s="310"/>
      <c r="Q249" s="310"/>
      <c r="R249" s="140"/>
      <c r="T249" s="170" t="s">
        <v>5</v>
      </c>
      <c r="U249" s="43" t="s">
        <v>42</v>
      </c>
      <c r="V249" s="186"/>
      <c r="W249" s="171">
        <f t="shared" si="66"/>
        <v>0</v>
      </c>
      <c r="X249" s="171">
        <v>0</v>
      </c>
      <c r="Y249" s="171">
        <f t="shared" si="67"/>
        <v>0</v>
      </c>
      <c r="Z249" s="171">
        <v>0</v>
      </c>
      <c r="AA249" s="172">
        <f t="shared" si="68"/>
        <v>0</v>
      </c>
      <c r="AR249" s="18" t="s">
        <v>93</v>
      </c>
      <c r="AT249" s="18" t="s">
        <v>182</v>
      </c>
      <c r="AU249" s="18" t="s">
        <v>86</v>
      </c>
      <c r="AY249" s="18" t="s">
        <v>181</v>
      </c>
      <c r="BE249" s="113">
        <f t="shared" si="69"/>
        <v>0</v>
      </c>
      <c r="BF249" s="113">
        <f t="shared" si="70"/>
        <v>960</v>
      </c>
      <c r="BG249" s="113">
        <f t="shared" si="71"/>
        <v>0</v>
      </c>
      <c r="BH249" s="113">
        <f t="shared" si="72"/>
        <v>0</v>
      </c>
      <c r="BI249" s="113">
        <f t="shared" si="73"/>
        <v>0</v>
      </c>
      <c r="BJ249" s="18" t="s">
        <v>86</v>
      </c>
      <c r="BK249" s="113">
        <f t="shared" si="74"/>
        <v>960</v>
      </c>
      <c r="BL249" s="18" t="s">
        <v>93</v>
      </c>
      <c r="BM249" s="18" t="s">
        <v>1139</v>
      </c>
    </row>
    <row r="250" spans="2:65" s="1" customFormat="1" ht="44.25" customHeight="1">
      <c r="B250" s="137"/>
      <c r="C250" s="166" t="s">
        <v>459</v>
      </c>
      <c r="D250" s="166" t="s">
        <v>182</v>
      </c>
      <c r="E250" s="167" t="s">
        <v>460</v>
      </c>
      <c r="F250" s="308" t="s">
        <v>461</v>
      </c>
      <c r="G250" s="308"/>
      <c r="H250" s="308"/>
      <c r="I250" s="308"/>
      <c r="J250" s="168" t="s">
        <v>345</v>
      </c>
      <c r="K250" s="169">
        <v>1</v>
      </c>
      <c r="L250" s="309">
        <v>600</v>
      </c>
      <c r="M250" s="309"/>
      <c r="N250" s="310">
        <f t="shared" si="65"/>
        <v>600</v>
      </c>
      <c r="O250" s="310"/>
      <c r="P250" s="310"/>
      <c r="Q250" s="310"/>
      <c r="R250" s="140"/>
      <c r="T250" s="170" t="s">
        <v>5</v>
      </c>
      <c r="U250" s="43" t="s">
        <v>42</v>
      </c>
      <c r="V250" s="186"/>
      <c r="W250" s="171">
        <f t="shared" si="66"/>
        <v>0</v>
      </c>
      <c r="X250" s="171">
        <v>0</v>
      </c>
      <c r="Y250" s="171">
        <f t="shared" si="67"/>
        <v>0</v>
      </c>
      <c r="Z250" s="171">
        <v>0</v>
      </c>
      <c r="AA250" s="172">
        <f t="shared" si="68"/>
        <v>0</v>
      </c>
      <c r="AR250" s="18" t="s">
        <v>93</v>
      </c>
      <c r="AT250" s="18" t="s">
        <v>182</v>
      </c>
      <c r="AU250" s="18" t="s">
        <v>86</v>
      </c>
      <c r="AY250" s="18" t="s">
        <v>181</v>
      </c>
      <c r="BE250" s="113">
        <f t="shared" si="69"/>
        <v>0</v>
      </c>
      <c r="BF250" s="113">
        <f t="shared" si="70"/>
        <v>600</v>
      </c>
      <c r="BG250" s="113">
        <f t="shared" si="71"/>
        <v>0</v>
      </c>
      <c r="BH250" s="113">
        <f t="shared" si="72"/>
        <v>0</v>
      </c>
      <c r="BI250" s="113">
        <f t="shared" si="73"/>
        <v>0</v>
      </c>
      <c r="BJ250" s="18" t="s">
        <v>86</v>
      </c>
      <c r="BK250" s="113">
        <f t="shared" si="74"/>
        <v>600</v>
      </c>
      <c r="BL250" s="18" t="s">
        <v>93</v>
      </c>
      <c r="BM250" s="18" t="s">
        <v>1142</v>
      </c>
    </row>
    <row r="251" spans="2:65" s="1" customFormat="1" ht="31.5" customHeight="1">
      <c r="B251" s="137"/>
      <c r="C251" s="166" t="s">
        <v>462</v>
      </c>
      <c r="D251" s="166" t="s">
        <v>182</v>
      </c>
      <c r="E251" s="167" t="s">
        <v>463</v>
      </c>
      <c r="F251" s="308" t="s">
        <v>464</v>
      </c>
      <c r="G251" s="308"/>
      <c r="H251" s="308"/>
      <c r="I251" s="308"/>
      <c r="J251" s="168" t="s">
        <v>372</v>
      </c>
      <c r="K251" s="192">
        <v>110.5</v>
      </c>
      <c r="L251" s="309">
        <v>1</v>
      </c>
      <c r="M251" s="309"/>
      <c r="N251" s="310">
        <f t="shared" si="65"/>
        <v>110.5</v>
      </c>
      <c r="O251" s="310"/>
      <c r="P251" s="310"/>
      <c r="Q251" s="310"/>
      <c r="R251" s="140"/>
      <c r="T251" s="170" t="s">
        <v>5</v>
      </c>
      <c r="U251" s="43" t="s">
        <v>42</v>
      </c>
      <c r="V251" s="186"/>
      <c r="W251" s="171">
        <f t="shared" si="66"/>
        <v>0</v>
      </c>
      <c r="X251" s="171">
        <v>0</v>
      </c>
      <c r="Y251" s="171">
        <f t="shared" si="67"/>
        <v>0</v>
      </c>
      <c r="Z251" s="171">
        <v>0</v>
      </c>
      <c r="AA251" s="172">
        <f t="shared" si="68"/>
        <v>0</v>
      </c>
      <c r="AR251" s="18" t="s">
        <v>93</v>
      </c>
      <c r="AT251" s="18" t="s">
        <v>182</v>
      </c>
      <c r="AU251" s="18" t="s">
        <v>86</v>
      </c>
      <c r="AY251" s="18" t="s">
        <v>181</v>
      </c>
      <c r="BE251" s="113">
        <f t="shared" si="69"/>
        <v>0</v>
      </c>
      <c r="BF251" s="113">
        <f t="shared" si="70"/>
        <v>110.5</v>
      </c>
      <c r="BG251" s="113">
        <f t="shared" si="71"/>
        <v>0</v>
      </c>
      <c r="BH251" s="113">
        <f t="shared" si="72"/>
        <v>0</v>
      </c>
      <c r="BI251" s="113">
        <f t="shared" si="73"/>
        <v>0</v>
      </c>
      <c r="BJ251" s="18" t="s">
        <v>86</v>
      </c>
      <c r="BK251" s="113">
        <f t="shared" si="74"/>
        <v>110.5</v>
      </c>
      <c r="BL251" s="18" t="s">
        <v>93</v>
      </c>
      <c r="BM251" s="18" t="s">
        <v>1143</v>
      </c>
    </row>
    <row r="252" spans="2:65" s="10" customFormat="1" ht="29.85" customHeight="1">
      <c r="B252" s="155"/>
      <c r="C252" s="156"/>
      <c r="D252" s="165" t="s">
        <v>1516</v>
      </c>
      <c r="E252" s="165"/>
      <c r="F252" s="165"/>
      <c r="G252" s="165"/>
      <c r="H252" s="165"/>
      <c r="I252" s="165"/>
      <c r="J252" s="165"/>
      <c r="K252" s="165"/>
      <c r="L252" s="165"/>
      <c r="M252" s="165"/>
      <c r="N252" s="314">
        <f>BK252</f>
        <v>67345.7</v>
      </c>
      <c r="O252" s="315"/>
      <c r="P252" s="315"/>
      <c r="Q252" s="315"/>
      <c r="R252" s="158"/>
      <c r="T252" s="159"/>
      <c r="U252" s="156"/>
      <c r="V252" s="156"/>
      <c r="W252" s="160">
        <f>SUM(W253:W290)</f>
        <v>0</v>
      </c>
      <c r="X252" s="156"/>
      <c r="Y252" s="160">
        <f>SUM(Y253:Y290)</f>
        <v>0</v>
      </c>
      <c r="Z252" s="156"/>
      <c r="AA252" s="161">
        <f>SUM(AA253:AA290)</f>
        <v>0</v>
      </c>
      <c r="AR252" s="162" t="s">
        <v>82</v>
      </c>
      <c r="AT252" s="163" t="s">
        <v>74</v>
      </c>
      <c r="AU252" s="163" t="s">
        <v>82</v>
      </c>
      <c r="AY252" s="162" t="s">
        <v>181</v>
      </c>
      <c r="BK252" s="164">
        <f>SUM(BK253:BK290)</f>
        <v>67345.7</v>
      </c>
    </row>
    <row r="253" spans="2:65" s="1" customFormat="1" ht="31.5" customHeight="1">
      <c r="B253" s="137"/>
      <c r="C253" s="166" t="s">
        <v>465</v>
      </c>
      <c r="D253" s="166" t="s">
        <v>182</v>
      </c>
      <c r="E253" s="167" t="s">
        <v>466</v>
      </c>
      <c r="F253" s="308" t="s">
        <v>467</v>
      </c>
      <c r="G253" s="308"/>
      <c r="H253" s="308"/>
      <c r="I253" s="308"/>
      <c r="J253" s="168" t="s">
        <v>345</v>
      </c>
      <c r="K253" s="169">
        <v>1</v>
      </c>
      <c r="L253" s="309">
        <v>500</v>
      </c>
      <c r="M253" s="309"/>
      <c r="N253" s="310">
        <f t="shared" ref="N253:N290" si="75">ROUND(L253*K253,2)</f>
        <v>500</v>
      </c>
      <c r="O253" s="310"/>
      <c r="P253" s="310"/>
      <c r="Q253" s="310"/>
      <c r="R253" s="140"/>
      <c r="T253" s="170" t="s">
        <v>5</v>
      </c>
      <c r="U253" s="43" t="s">
        <v>42</v>
      </c>
      <c r="V253" s="186"/>
      <c r="W253" s="171">
        <f t="shared" ref="W253:W290" si="76">V253*K253</f>
        <v>0</v>
      </c>
      <c r="X253" s="171">
        <v>0</v>
      </c>
      <c r="Y253" s="171">
        <f t="shared" ref="Y253:Y290" si="77">X253*K253</f>
        <v>0</v>
      </c>
      <c r="Z253" s="171">
        <v>0</v>
      </c>
      <c r="AA253" s="172">
        <f t="shared" ref="AA253:AA290" si="78">Z253*K253</f>
        <v>0</v>
      </c>
      <c r="AR253" s="18" t="s">
        <v>93</v>
      </c>
      <c r="AT253" s="18" t="s">
        <v>182</v>
      </c>
      <c r="AU253" s="18" t="s">
        <v>86</v>
      </c>
      <c r="AY253" s="18" t="s">
        <v>181</v>
      </c>
      <c r="BE253" s="113">
        <f t="shared" ref="BE253:BE290" si="79">IF(U253="základná",N253,0)</f>
        <v>0</v>
      </c>
      <c r="BF253" s="113">
        <f t="shared" ref="BF253:BF290" si="80">IF(U253="znížená",N253,0)</f>
        <v>500</v>
      </c>
      <c r="BG253" s="113">
        <f t="shared" ref="BG253:BG290" si="81">IF(U253="zákl. prenesená",N253,0)</f>
        <v>0</v>
      </c>
      <c r="BH253" s="113">
        <f t="shared" ref="BH253:BH290" si="82">IF(U253="zníž. prenesená",N253,0)</f>
        <v>0</v>
      </c>
      <c r="BI253" s="113">
        <f t="shared" ref="BI253:BI290" si="83">IF(U253="nulová",N253,0)</f>
        <v>0</v>
      </c>
      <c r="BJ253" s="18" t="s">
        <v>86</v>
      </c>
      <c r="BK253" s="113">
        <f t="shared" ref="BK253:BK290" si="84">ROUND(L253*K253,2)</f>
        <v>500</v>
      </c>
      <c r="BL253" s="18" t="s">
        <v>93</v>
      </c>
      <c r="BM253" s="18" t="s">
        <v>1529</v>
      </c>
    </row>
    <row r="254" spans="2:65" s="1" customFormat="1" ht="31.5" customHeight="1">
      <c r="B254" s="137"/>
      <c r="C254" s="166" t="s">
        <v>468</v>
      </c>
      <c r="D254" s="166" t="s">
        <v>182</v>
      </c>
      <c r="E254" s="167" t="s">
        <v>469</v>
      </c>
      <c r="F254" s="308" t="s">
        <v>467</v>
      </c>
      <c r="G254" s="308"/>
      <c r="H254" s="308"/>
      <c r="I254" s="308"/>
      <c r="J254" s="168" t="s">
        <v>345</v>
      </c>
      <c r="K254" s="169">
        <v>1</v>
      </c>
      <c r="L254" s="309">
        <v>600</v>
      </c>
      <c r="M254" s="309"/>
      <c r="N254" s="310">
        <f t="shared" si="75"/>
        <v>600</v>
      </c>
      <c r="O254" s="310"/>
      <c r="P254" s="310"/>
      <c r="Q254" s="310"/>
      <c r="R254" s="140"/>
      <c r="T254" s="170" t="s">
        <v>5</v>
      </c>
      <c r="U254" s="43" t="s">
        <v>42</v>
      </c>
      <c r="V254" s="186"/>
      <c r="W254" s="171">
        <f t="shared" si="76"/>
        <v>0</v>
      </c>
      <c r="X254" s="171">
        <v>0</v>
      </c>
      <c r="Y254" s="171">
        <f t="shared" si="77"/>
        <v>0</v>
      </c>
      <c r="Z254" s="171">
        <v>0</v>
      </c>
      <c r="AA254" s="172">
        <f t="shared" si="78"/>
        <v>0</v>
      </c>
      <c r="AR254" s="18" t="s">
        <v>93</v>
      </c>
      <c r="AT254" s="18" t="s">
        <v>182</v>
      </c>
      <c r="AU254" s="18" t="s">
        <v>86</v>
      </c>
      <c r="AY254" s="18" t="s">
        <v>181</v>
      </c>
      <c r="BE254" s="113">
        <f t="shared" si="79"/>
        <v>0</v>
      </c>
      <c r="BF254" s="113">
        <f t="shared" si="80"/>
        <v>600</v>
      </c>
      <c r="BG254" s="113">
        <f t="shared" si="81"/>
        <v>0</v>
      </c>
      <c r="BH254" s="113">
        <f t="shared" si="82"/>
        <v>0</v>
      </c>
      <c r="BI254" s="113">
        <f t="shared" si="83"/>
        <v>0</v>
      </c>
      <c r="BJ254" s="18" t="s">
        <v>86</v>
      </c>
      <c r="BK254" s="113">
        <f t="shared" si="84"/>
        <v>600</v>
      </c>
      <c r="BL254" s="18" t="s">
        <v>93</v>
      </c>
      <c r="BM254" s="18" t="s">
        <v>1530</v>
      </c>
    </row>
    <row r="255" spans="2:65" s="1" customFormat="1" ht="31.5" customHeight="1">
      <c r="B255" s="137"/>
      <c r="C255" s="166" t="s">
        <v>470</v>
      </c>
      <c r="D255" s="166" t="s">
        <v>182</v>
      </c>
      <c r="E255" s="167" t="s">
        <v>471</v>
      </c>
      <c r="F255" s="308" t="s">
        <v>472</v>
      </c>
      <c r="G255" s="308"/>
      <c r="H255" s="308"/>
      <c r="I255" s="308"/>
      <c r="J255" s="168" t="s">
        <v>345</v>
      </c>
      <c r="K255" s="169">
        <v>2</v>
      </c>
      <c r="L255" s="309">
        <v>900</v>
      </c>
      <c r="M255" s="309"/>
      <c r="N255" s="310">
        <f t="shared" si="75"/>
        <v>1800</v>
      </c>
      <c r="O255" s="310"/>
      <c r="P255" s="310"/>
      <c r="Q255" s="310"/>
      <c r="R255" s="140"/>
      <c r="T255" s="170" t="s">
        <v>5</v>
      </c>
      <c r="U255" s="43" t="s">
        <v>42</v>
      </c>
      <c r="V255" s="186"/>
      <c r="W255" s="171">
        <f t="shared" si="76"/>
        <v>0</v>
      </c>
      <c r="X255" s="171">
        <v>0</v>
      </c>
      <c r="Y255" s="171">
        <f t="shared" si="77"/>
        <v>0</v>
      </c>
      <c r="Z255" s="171">
        <v>0</v>
      </c>
      <c r="AA255" s="172">
        <f t="shared" si="78"/>
        <v>0</v>
      </c>
      <c r="AR255" s="18" t="s">
        <v>93</v>
      </c>
      <c r="AT255" s="18" t="s">
        <v>182</v>
      </c>
      <c r="AU255" s="18" t="s">
        <v>86</v>
      </c>
      <c r="AY255" s="18" t="s">
        <v>181</v>
      </c>
      <c r="BE255" s="113">
        <f t="shared" si="79"/>
        <v>0</v>
      </c>
      <c r="BF255" s="113">
        <f t="shared" si="80"/>
        <v>1800</v>
      </c>
      <c r="BG255" s="113">
        <f t="shared" si="81"/>
        <v>0</v>
      </c>
      <c r="BH255" s="113">
        <f t="shared" si="82"/>
        <v>0</v>
      </c>
      <c r="BI255" s="113">
        <f t="shared" si="83"/>
        <v>0</v>
      </c>
      <c r="BJ255" s="18" t="s">
        <v>86</v>
      </c>
      <c r="BK255" s="113">
        <f t="shared" si="84"/>
        <v>1800</v>
      </c>
      <c r="BL255" s="18" t="s">
        <v>93</v>
      </c>
      <c r="BM255" s="18" t="s">
        <v>1531</v>
      </c>
    </row>
    <row r="256" spans="2:65" s="1" customFormat="1" ht="31.5" customHeight="1">
      <c r="B256" s="137"/>
      <c r="C256" s="166" t="s">
        <v>473</v>
      </c>
      <c r="D256" s="166" t="s">
        <v>182</v>
      </c>
      <c r="E256" s="167" t="s">
        <v>474</v>
      </c>
      <c r="F256" s="308" t="s">
        <v>475</v>
      </c>
      <c r="G256" s="308"/>
      <c r="H256" s="308"/>
      <c r="I256" s="308"/>
      <c r="J256" s="168" t="s">
        <v>345</v>
      </c>
      <c r="K256" s="169">
        <v>2</v>
      </c>
      <c r="L256" s="309">
        <v>1000</v>
      </c>
      <c r="M256" s="309"/>
      <c r="N256" s="310">
        <f t="shared" si="75"/>
        <v>2000</v>
      </c>
      <c r="O256" s="310"/>
      <c r="P256" s="310"/>
      <c r="Q256" s="310"/>
      <c r="R256" s="140"/>
      <c r="T256" s="170" t="s">
        <v>5</v>
      </c>
      <c r="U256" s="43" t="s">
        <v>42</v>
      </c>
      <c r="V256" s="186"/>
      <c r="W256" s="171">
        <f t="shared" si="76"/>
        <v>0</v>
      </c>
      <c r="X256" s="171">
        <v>0</v>
      </c>
      <c r="Y256" s="171">
        <f t="shared" si="77"/>
        <v>0</v>
      </c>
      <c r="Z256" s="171">
        <v>0</v>
      </c>
      <c r="AA256" s="172">
        <f t="shared" si="78"/>
        <v>0</v>
      </c>
      <c r="AR256" s="18" t="s">
        <v>93</v>
      </c>
      <c r="AT256" s="18" t="s">
        <v>182</v>
      </c>
      <c r="AU256" s="18" t="s">
        <v>86</v>
      </c>
      <c r="AY256" s="18" t="s">
        <v>181</v>
      </c>
      <c r="BE256" s="113">
        <f t="shared" si="79"/>
        <v>0</v>
      </c>
      <c r="BF256" s="113">
        <f t="shared" si="80"/>
        <v>2000</v>
      </c>
      <c r="BG256" s="113">
        <f t="shared" si="81"/>
        <v>0</v>
      </c>
      <c r="BH256" s="113">
        <f t="shared" si="82"/>
        <v>0</v>
      </c>
      <c r="BI256" s="113">
        <f t="shared" si="83"/>
        <v>0</v>
      </c>
      <c r="BJ256" s="18" t="s">
        <v>86</v>
      </c>
      <c r="BK256" s="113">
        <f t="shared" si="84"/>
        <v>2000</v>
      </c>
      <c r="BL256" s="18" t="s">
        <v>93</v>
      </c>
      <c r="BM256" s="18" t="s">
        <v>1532</v>
      </c>
    </row>
    <row r="257" spans="2:65" s="1" customFormat="1" ht="31.5" customHeight="1">
      <c r="B257" s="137"/>
      <c r="C257" s="166" t="s">
        <v>476</v>
      </c>
      <c r="D257" s="166" t="s">
        <v>182</v>
      </c>
      <c r="E257" s="167" t="s">
        <v>477</v>
      </c>
      <c r="F257" s="308" t="s">
        <v>478</v>
      </c>
      <c r="G257" s="308"/>
      <c r="H257" s="308"/>
      <c r="I257" s="308"/>
      <c r="J257" s="168" t="s">
        <v>345</v>
      </c>
      <c r="K257" s="169">
        <v>8</v>
      </c>
      <c r="L257" s="309">
        <v>300</v>
      </c>
      <c r="M257" s="309"/>
      <c r="N257" s="310">
        <f t="shared" si="75"/>
        <v>2400</v>
      </c>
      <c r="O257" s="310"/>
      <c r="P257" s="310"/>
      <c r="Q257" s="310"/>
      <c r="R257" s="140"/>
      <c r="T257" s="170" t="s">
        <v>5</v>
      </c>
      <c r="U257" s="43" t="s">
        <v>42</v>
      </c>
      <c r="V257" s="186"/>
      <c r="W257" s="171">
        <f t="shared" si="76"/>
        <v>0</v>
      </c>
      <c r="X257" s="171">
        <v>0</v>
      </c>
      <c r="Y257" s="171">
        <f t="shared" si="77"/>
        <v>0</v>
      </c>
      <c r="Z257" s="171">
        <v>0</v>
      </c>
      <c r="AA257" s="172">
        <f t="shared" si="78"/>
        <v>0</v>
      </c>
      <c r="AR257" s="18" t="s">
        <v>93</v>
      </c>
      <c r="AT257" s="18" t="s">
        <v>182</v>
      </c>
      <c r="AU257" s="18" t="s">
        <v>86</v>
      </c>
      <c r="AY257" s="18" t="s">
        <v>181</v>
      </c>
      <c r="BE257" s="113">
        <f t="shared" si="79"/>
        <v>0</v>
      </c>
      <c r="BF257" s="113">
        <f t="shared" si="80"/>
        <v>2400</v>
      </c>
      <c r="BG257" s="113">
        <f t="shared" si="81"/>
        <v>0</v>
      </c>
      <c r="BH257" s="113">
        <f t="shared" si="82"/>
        <v>0</v>
      </c>
      <c r="BI257" s="113">
        <f t="shared" si="83"/>
        <v>0</v>
      </c>
      <c r="BJ257" s="18" t="s">
        <v>86</v>
      </c>
      <c r="BK257" s="113">
        <f t="shared" si="84"/>
        <v>2400</v>
      </c>
      <c r="BL257" s="18" t="s">
        <v>93</v>
      </c>
      <c r="BM257" s="18" t="s">
        <v>1533</v>
      </c>
    </row>
    <row r="258" spans="2:65" s="1" customFormat="1" ht="31.5" customHeight="1">
      <c r="B258" s="137"/>
      <c r="C258" s="166" t="s">
        <v>479</v>
      </c>
      <c r="D258" s="166" t="s">
        <v>182</v>
      </c>
      <c r="E258" s="167" t="s">
        <v>480</v>
      </c>
      <c r="F258" s="308" t="s">
        <v>481</v>
      </c>
      <c r="G258" s="308"/>
      <c r="H258" s="308"/>
      <c r="I258" s="308"/>
      <c r="J258" s="168" t="s">
        <v>345</v>
      </c>
      <c r="K258" s="169">
        <v>2</v>
      </c>
      <c r="L258" s="309">
        <v>350</v>
      </c>
      <c r="M258" s="309"/>
      <c r="N258" s="310">
        <f t="shared" si="75"/>
        <v>700</v>
      </c>
      <c r="O258" s="310"/>
      <c r="P258" s="310"/>
      <c r="Q258" s="310"/>
      <c r="R258" s="140"/>
      <c r="T258" s="170" t="s">
        <v>5</v>
      </c>
      <c r="U258" s="43" t="s">
        <v>42</v>
      </c>
      <c r="V258" s="186"/>
      <c r="W258" s="171">
        <f t="shared" si="76"/>
        <v>0</v>
      </c>
      <c r="X258" s="171">
        <v>0</v>
      </c>
      <c r="Y258" s="171">
        <f t="shared" si="77"/>
        <v>0</v>
      </c>
      <c r="Z258" s="171">
        <v>0</v>
      </c>
      <c r="AA258" s="172">
        <f t="shared" si="78"/>
        <v>0</v>
      </c>
      <c r="AR258" s="18" t="s">
        <v>93</v>
      </c>
      <c r="AT258" s="18" t="s">
        <v>182</v>
      </c>
      <c r="AU258" s="18" t="s">
        <v>86</v>
      </c>
      <c r="AY258" s="18" t="s">
        <v>181</v>
      </c>
      <c r="BE258" s="113">
        <f t="shared" si="79"/>
        <v>0</v>
      </c>
      <c r="BF258" s="113">
        <f t="shared" si="80"/>
        <v>700</v>
      </c>
      <c r="BG258" s="113">
        <f t="shared" si="81"/>
        <v>0</v>
      </c>
      <c r="BH258" s="113">
        <f t="shared" si="82"/>
        <v>0</v>
      </c>
      <c r="BI258" s="113">
        <f t="shared" si="83"/>
        <v>0</v>
      </c>
      <c r="BJ258" s="18" t="s">
        <v>86</v>
      </c>
      <c r="BK258" s="113">
        <f t="shared" si="84"/>
        <v>700</v>
      </c>
      <c r="BL258" s="18" t="s">
        <v>93</v>
      </c>
      <c r="BM258" s="18" t="s">
        <v>1534</v>
      </c>
    </row>
    <row r="259" spans="2:65" s="1" customFormat="1" ht="31.5" customHeight="1">
      <c r="B259" s="137"/>
      <c r="C259" s="166" t="s">
        <v>482</v>
      </c>
      <c r="D259" s="166" t="s">
        <v>182</v>
      </c>
      <c r="E259" s="167" t="s">
        <v>483</v>
      </c>
      <c r="F259" s="308" t="s">
        <v>484</v>
      </c>
      <c r="G259" s="308"/>
      <c r="H259" s="308"/>
      <c r="I259" s="308"/>
      <c r="J259" s="168" t="s">
        <v>345</v>
      </c>
      <c r="K259" s="169">
        <v>1</v>
      </c>
      <c r="L259" s="309">
        <v>600</v>
      </c>
      <c r="M259" s="309"/>
      <c r="N259" s="310">
        <f t="shared" si="75"/>
        <v>600</v>
      </c>
      <c r="O259" s="310"/>
      <c r="P259" s="310"/>
      <c r="Q259" s="310"/>
      <c r="R259" s="140"/>
      <c r="T259" s="170" t="s">
        <v>5</v>
      </c>
      <c r="U259" s="43" t="s">
        <v>42</v>
      </c>
      <c r="V259" s="186"/>
      <c r="W259" s="171">
        <f t="shared" si="76"/>
        <v>0</v>
      </c>
      <c r="X259" s="171">
        <v>0</v>
      </c>
      <c r="Y259" s="171">
        <f t="shared" si="77"/>
        <v>0</v>
      </c>
      <c r="Z259" s="171">
        <v>0</v>
      </c>
      <c r="AA259" s="172">
        <f t="shared" si="78"/>
        <v>0</v>
      </c>
      <c r="AR259" s="18" t="s">
        <v>93</v>
      </c>
      <c r="AT259" s="18" t="s">
        <v>182</v>
      </c>
      <c r="AU259" s="18" t="s">
        <v>86</v>
      </c>
      <c r="AY259" s="18" t="s">
        <v>181</v>
      </c>
      <c r="BE259" s="113">
        <f t="shared" si="79"/>
        <v>0</v>
      </c>
      <c r="BF259" s="113">
        <f t="shared" si="80"/>
        <v>600</v>
      </c>
      <c r="BG259" s="113">
        <f t="shared" si="81"/>
        <v>0</v>
      </c>
      <c r="BH259" s="113">
        <f t="shared" si="82"/>
        <v>0</v>
      </c>
      <c r="BI259" s="113">
        <f t="shared" si="83"/>
        <v>0</v>
      </c>
      <c r="BJ259" s="18" t="s">
        <v>86</v>
      </c>
      <c r="BK259" s="113">
        <f t="shared" si="84"/>
        <v>600</v>
      </c>
      <c r="BL259" s="18" t="s">
        <v>93</v>
      </c>
      <c r="BM259" s="18" t="s">
        <v>1535</v>
      </c>
    </row>
    <row r="260" spans="2:65" s="1" customFormat="1" ht="31.5" customHeight="1">
      <c r="B260" s="137"/>
      <c r="C260" s="166" t="s">
        <v>485</v>
      </c>
      <c r="D260" s="166" t="s">
        <v>182</v>
      </c>
      <c r="E260" s="167" t="s">
        <v>486</v>
      </c>
      <c r="F260" s="308" t="s">
        <v>487</v>
      </c>
      <c r="G260" s="308"/>
      <c r="H260" s="308"/>
      <c r="I260" s="308"/>
      <c r="J260" s="168" t="s">
        <v>345</v>
      </c>
      <c r="K260" s="169">
        <v>1</v>
      </c>
      <c r="L260" s="309">
        <v>700</v>
      </c>
      <c r="M260" s="309"/>
      <c r="N260" s="310">
        <f t="shared" si="75"/>
        <v>700</v>
      </c>
      <c r="O260" s="310"/>
      <c r="P260" s="310"/>
      <c r="Q260" s="310"/>
      <c r="R260" s="140"/>
      <c r="T260" s="170" t="s">
        <v>5</v>
      </c>
      <c r="U260" s="43" t="s">
        <v>42</v>
      </c>
      <c r="V260" s="186"/>
      <c r="W260" s="171">
        <f t="shared" si="76"/>
        <v>0</v>
      </c>
      <c r="X260" s="171">
        <v>0</v>
      </c>
      <c r="Y260" s="171">
        <f t="shared" si="77"/>
        <v>0</v>
      </c>
      <c r="Z260" s="171">
        <v>0</v>
      </c>
      <c r="AA260" s="172">
        <f t="shared" si="78"/>
        <v>0</v>
      </c>
      <c r="AR260" s="18" t="s">
        <v>93</v>
      </c>
      <c r="AT260" s="18" t="s">
        <v>182</v>
      </c>
      <c r="AU260" s="18" t="s">
        <v>86</v>
      </c>
      <c r="AY260" s="18" t="s">
        <v>181</v>
      </c>
      <c r="BE260" s="113">
        <f t="shared" si="79"/>
        <v>0</v>
      </c>
      <c r="BF260" s="113">
        <f t="shared" si="80"/>
        <v>700</v>
      </c>
      <c r="BG260" s="113">
        <f t="shared" si="81"/>
        <v>0</v>
      </c>
      <c r="BH260" s="113">
        <f t="shared" si="82"/>
        <v>0</v>
      </c>
      <c r="BI260" s="113">
        <f t="shared" si="83"/>
        <v>0</v>
      </c>
      <c r="BJ260" s="18" t="s">
        <v>86</v>
      </c>
      <c r="BK260" s="113">
        <f t="shared" si="84"/>
        <v>700</v>
      </c>
      <c r="BL260" s="18" t="s">
        <v>93</v>
      </c>
      <c r="BM260" s="18" t="s">
        <v>1536</v>
      </c>
    </row>
    <row r="261" spans="2:65" s="1" customFormat="1" ht="31.5" customHeight="1">
      <c r="B261" s="137"/>
      <c r="C261" s="166" t="s">
        <v>488</v>
      </c>
      <c r="D261" s="166" t="s">
        <v>182</v>
      </c>
      <c r="E261" s="167" t="s">
        <v>489</v>
      </c>
      <c r="F261" s="308" t="s">
        <v>490</v>
      </c>
      <c r="G261" s="308"/>
      <c r="H261" s="308"/>
      <c r="I261" s="308"/>
      <c r="J261" s="168" t="s">
        <v>345</v>
      </c>
      <c r="K261" s="169">
        <v>1</v>
      </c>
      <c r="L261" s="309">
        <v>240</v>
      </c>
      <c r="M261" s="309"/>
      <c r="N261" s="310">
        <f t="shared" si="75"/>
        <v>240</v>
      </c>
      <c r="O261" s="310"/>
      <c r="P261" s="310"/>
      <c r="Q261" s="310"/>
      <c r="R261" s="140"/>
      <c r="T261" s="170" t="s">
        <v>5</v>
      </c>
      <c r="U261" s="43" t="s">
        <v>42</v>
      </c>
      <c r="V261" s="186"/>
      <c r="W261" s="171">
        <f t="shared" si="76"/>
        <v>0</v>
      </c>
      <c r="X261" s="171">
        <v>0</v>
      </c>
      <c r="Y261" s="171">
        <f t="shared" si="77"/>
        <v>0</v>
      </c>
      <c r="Z261" s="171">
        <v>0</v>
      </c>
      <c r="AA261" s="172">
        <f t="shared" si="78"/>
        <v>0</v>
      </c>
      <c r="AR261" s="18" t="s">
        <v>93</v>
      </c>
      <c r="AT261" s="18" t="s">
        <v>182</v>
      </c>
      <c r="AU261" s="18" t="s">
        <v>86</v>
      </c>
      <c r="AY261" s="18" t="s">
        <v>181</v>
      </c>
      <c r="BE261" s="113">
        <f t="shared" si="79"/>
        <v>0</v>
      </c>
      <c r="BF261" s="113">
        <f t="shared" si="80"/>
        <v>240</v>
      </c>
      <c r="BG261" s="113">
        <f t="shared" si="81"/>
        <v>0</v>
      </c>
      <c r="BH261" s="113">
        <f t="shared" si="82"/>
        <v>0</v>
      </c>
      <c r="BI261" s="113">
        <f t="shared" si="83"/>
        <v>0</v>
      </c>
      <c r="BJ261" s="18" t="s">
        <v>86</v>
      </c>
      <c r="BK261" s="113">
        <f t="shared" si="84"/>
        <v>240</v>
      </c>
      <c r="BL261" s="18" t="s">
        <v>93</v>
      </c>
      <c r="BM261" s="18" t="s">
        <v>1537</v>
      </c>
    </row>
    <row r="262" spans="2:65" s="1" customFormat="1" ht="31.5" customHeight="1">
      <c r="B262" s="137"/>
      <c r="C262" s="166" t="s">
        <v>491</v>
      </c>
      <c r="D262" s="166" t="s">
        <v>182</v>
      </c>
      <c r="E262" s="167" t="s">
        <v>492</v>
      </c>
      <c r="F262" s="308" t="s">
        <v>493</v>
      </c>
      <c r="G262" s="308"/>
      <c r="H262" s="308"/>
      <c r="I262" s="308"/>
      <c r="J262" s="168" t="s">
        <v>345</v>
      </c>
      <c r="K262" s="169">
        <v>1</v>
      </c>
      <c r="L262" s="309">
        <v>250</v>
      </c>
      <c r="M262" s="309"/>
      <c r="N262" s="310">
        <f t="shared" si="75"/>
        <v>250</v>
      </c>
      <c r="O262" s="310"/>
      <c r="P262" s="310"/>
      <c r="Q262" s="310"/>
      <c r="R262" s="140"/>
      <c r="T262" s="170" t="s">
        <v>5</v>
      </c>
      <c r="U262" s="43" t="s">
        <v>42</v>
      </c>
      <c r="V262" s="186"/>
      <c r="W262" s="171">
        <f t="shared" si="76"/>
        <v>0</v>
      </c>
      <c r="X262" s="171">
        <v>0</v>
      </c>
      <c r="Y262" s="171">
        <f t="shared" si="77"/>
        <v>0</v>
      </c>
      <c r="Z262" s="171">
        <v>0</v>
      </c>
      <c r="AA262" s="172">
        <f t="shared" si="78"/>
        <v>0</v>
      </c>
      <c r="AR262" s="18" t="s">
        <v>93</v>
      </c>
      <c r="AT262" s="18" t="s">
        <v>182</v>
      </c>
      <c r="AU262" s="18" t="s">
        <v>86</v>
      </c>
      <c r="AY262" s="18" t="s">
        <v>181</v>
      </c>
      <c r="BE262" s="113">
        <f t="shared" si="79"/>
        <v>0</v>
      </c>
      <c r="BF262" s="113">
        <f t="shared" si="80"/>
        <v>250</v>
      </c>
      <c r="BG262" s="113">
        <f t="shared" si="81"/>
        <v>0</v>
      </c>
      <c r="BH262" s="113">
        <f t="shared" si="82"/>
        <v>0</v>
      </c>
      <c r="BI262" s="113">
        <f t="shared" si="83"/>
        <v>0</v>
      </c>
      <c r="BJ262" s="18" t="s">
        <v>86</v>
      </c>
      <c r="BK262" s="113">
        <f t="shared" si="84"/>
        <v>250</v>
      </c>
      <c r="BL262" s="18" t="s">
        <v>93</v>
      </c>
      <c r="BM262" s="18" t="s">
        <v>1538</v>
      </c>
    </row>
    <row r="263" spans="2:65" s="1" customFormat="1" ht="31.5" customHeight="1">
      <c r="B263" s="137"/>
      <c r="C263" s="166" t="s">
        <v>494</v>
      </c>
      <c r="D263" s="166" t="s">
        <v>182</v>
      </c>
      <c r="E263" s="167" t="s">
        <v>495</v>
      </c>
      <c r="F263" s="308" t="s">
        <v>496</v>
      </c>
      <c r="G263" s="308"/>
      <c r="H263" s="308"/>
      <c r="I263" s="308"/>
      <c r="J263" s="168" t="s">
        <v>345</v>
      </c>
      <c r="K263" s="169">
        <v>4</v>
      </c>
      <c r="L263" s="309">
        <v>400</v>
      </c>
      <c r="M263" s="309"/>
      <c r="N263" s="310">
        <f t="shared" si="75"/>
        <v>1600</v>
      </c>
      <c r="O263" s="310"/>
      <c r="P263" s="310"/>
      <c r="Q263" s="310"/>
      <c r="R263" s="140"/>
      <c r="T263" s="170" t="s">
        <v>5</v>
      </c>
      <c r="U263" s="43" t="s">
        <v>42</v>
      </c>
      <c r="V263" s="186"/>
      <c r="W263" s="171">
        <f t="shared" si="76"/>
        <v>0</v>
      </c>
      <c r="X263" s="171">
        <v>0</v>
      </c>
      <c r="Y263" s="171">
        <f t="shared" si="77"/>
        <v>0</v>
      </c>
      <c r="Z263" s="171">
        <v>0</v>
      </c>
      <c r="AA263" s="172">
        <f t="shared" si="78"/>
        <v>0</v>
      </c>
      <c r="AR263" s="18" t="s">
        <v>93</v>
      </c>
      <c r="AT263" s="18" t="s">
        <v>182</v>
      </c>
      <c r="AU263" s="18" t="s">
        <v>86</v>
      </c>
      <c r="AY263" s="18" t="s">
        <v>181</v>
      </c>
      <c r="BE263" s="113">
        <f t="shared" si="79"/>
        <v>0</v>
      </c>
      <c r="BF263" s="113">
        <f t="shared" si="80"/>
        <v>1600</v>
      </c>
      <c r="BG263" s="113">
        <f t="shared" si="81"/>
        <v>0</v>
      </c>
      <c r="BH263" s="113">
        <f t="shared" si="82"/>
        <v>0</v>
      </c>
      <c r="BI263" s="113">
        <f t="shared" si="83"/>
        <v>0</v>
      </c>
      <c r="BJ263" s="18" t="s">
        <v>86</v>
      </c>
      <c r="BK263" s="113">
        <f t="shared" si="84"/>
        <v>1600</v>
      </c>
      <c r="BL263" s="18" t="s">
        <v>93</v>
      </c>
      <c r="BM263" s="18" t="s">
        <v>1539</v>
      </c>
    </row>
    <row r="264" spans="2:65" s="1" customFormat="1" ht="31.5" customHeight="1">
      <c r="B264" s="137"/>
      <c r="C264" s="166" t="s">
        <v>497</v>
      </c>
      <c r="D264" s="166" t="s">
        <v>182</v>
      </c>
      <c r="E264" s="167" t="s">
        <v>498</v>
      </c>
      <c r="F264" s="308" t="s">
        <v>499</v>
      </c>
      <c r="G264" s="308"/>
      <c r="H264" s="308"/>
      <c r="I264" s="308"/>
      <c r="J264" s="168" t="s">
        <v>345</v>
      </c>
      <c r="K264" s="169">
        <v>2</v>
      </c>
      <c r="L264" s="309">
        <v>800</v>
      </c>
      <c r="M264" s="309"/>
      <c r="N264" s="310">
        <f t="shared" si="75"/>
        <v>1600</v>
      </c>
      <c r="O264" s="310"/>
      <c r="P264" s="310"/>
      <c r="Q264" s="310"/>
      <c r="R264" s="140"/>
      <c r="T264" s="170" t="s">
        <v>5</v>
      </c>
      <c r="U264" s="43" t="s">
        <v>42</v>
      </c>
      <c r="V264" s="186"/>
      <c r="W264" s="171">
        <f t="shared" si="76"/>
        <v>0</v>
      </c>
      <c r="X264" s="171">
        <v>0</v>
      </c>
      <c r="Y264" s="171">
        <f t="shared" si="77"/>
        <v>0</v>
      </c>
      <c r="Z264" s="171">
        <v>0</v>
      </c>
      <c r="AA264" s="172">
        <f t="shared" si="78"/>
        <v>0</v>
      </c>
      <c r="AR264" s="18" t="s">
        <v>93</v>
      </c>
      <c r="AT264" s="18" t="s">
        <v>182</v>
      </c>
      <c r="AU264" s="18" t="s">
        <v>86</v>
      </c>
      <c r="AY264" s="18" t="s">
        <v>181</v>
      </c>
      <c r="BE264" s="113">
        <f t="shared" si="79"/>
        <v>0</v>
      </c>
      <c r="BF264" s="113">
        <f t="shared" si="80"/>
        <v>1600</v>
      </c>
      <c r="BG264" s="113">
        <f t="shared" si="81"/>
        <v>0</v>
      </c>
      <c r="BH264" s="113">
        <f t="shared" si="82"/>
        <v>0</v>
      </c>
      <c r="BI264" s="113">
        <f t="shared" si="83"/>
        <v>0</v>
      </c>
      <c r="BJ264" s="18" t="s">
        <v>86</v>
      </c>
      <c r="BK264" s="113">
        <f t="shared" si="84"/>
        <v>1600</v>
      </c>
      <c r="BL264" s="18" t="s">
        <v>93</v>
      </c>
      <c r="BM264" s="18" t="s">
        <v>1540</v>
      </c>
    </row>
    <row r="265" spans="2:65" s="1" customFormat="1" ht="31.5" customHeight="1">
      <c r="B265" s="137"/>
      <c r="C265" s="166" t="s">
        <v>500</v>
      </c>
      <c r="D265" s="166" t="s">
        <v>182</v>
      </c>
      <c r="E265" s="167" t="s">
        <v>501</v>
      </c>
      <c r="F265" s="308" t="s">
        <v>502</v>
      </c>
      <c r="G265" s="308"/>
      <c r="H265" s="308"/>
      <c r="I265" s="308"/>
      <c r="J265" s="168" t="s">
        <v>345</v>
      </c>
      <c r="K265" s="169">
        <v>2</v>
      </c>
      <c r="L265" s="309">
        <v>500</v>
      </c>
      <c r="M265" s="309"/>
      <c r="N265" s="310">
        <f t="shared" si="75"/>
        <v>1000</v>
      </c>
      <c r="O265" s="310"/>
      <c r="P265" s="310"/>
      <c r="Q265" s="310"/>
      <c r="R265" s="140"/>
      <c r="T265" s="170" t="s">
        <v>5</v>
      </c>
      <c r="U265" s="43" t="s">
        <v>42</v>
      </c>
      <c r="V265" s="186"/>
      <c r="W265" s="171">
        <f t="shared" si="76"/>
        <v>0</v>
      </c>
      <c r="X265" s="171">
        <v>0</v>
      </c>
      <c r="Y265" s="171">
        <f t="shared" si="77"/>
        <v>0</v>
      </c>
      <c r="Z265" s="171">
        <v>0</v>
      </c>
      <c r="AA265" s="172">
        <f t="shared" si="78"/>
        <v>0</v>
      </c>
      <c r="AR265" s="18" t="s">
        <v>93</v>
      </c>
      <c r="AT265" s="18" t="s">
        <v>182</v>
      </c>
      <c r="AU265" s="18" t="s">
        <v>86</v>
      </c>
      <c r="AY265" s="18" t="s">
        <v>181</v>
      </c>
      <c r="BE265" s="113">
        <f t="shared" si="79"/>
        <v>0</v>
      </c>
      <c r="BF265" s="113">
        <f t="shared" si="80"/>
        <v>1000</v>
      </c>
      <c r="BG265" s="113">
        <f t="shared" si="81"/>
        <v>0</v>
      </c>
      <c r="BH265" s="113">
        <f t="shared" si="82"/>
        <v>0</v>
      </c>
      <c r="BI265" s="113">
        <f t="shared" si="83"/>
        <v>0</v>
      </c>
      <c r="BJ265" s="18" t="s">
        <v>86</v>
      </c>
      <c r="BK265" s="113">
        <f t="shared" si="84"/>
        <v>1000</v>
      </c>
      <c r="BL265" s="18" t="s">
        <v>93</v>
      </c>
      <c r="BM265" s="18" t="s">
        <v>1541</v>
      </c>
    </row>
    <row r="266" spans="2:65" s="1" customFormat="1" ht="31.5" customHeight="1">
      <c r="B266" s="137"/>
      <c r="C266" s="166" t="s">
        <v>503</v>
      </c>
      <c r="D266" s="166" t="s">
        <v>182</v>
      </c>
      <c r="E266" s="167" t="s">
        <v>504</v>
      </c>
      <c r="F266" s="308" t="s">
        <v>505</v>
      </c>
      <c r="G266" s="308"/>
      <c r="H266" s="308"/>
      <c r="I266" s="308"/>
      <c r="J266" s="168" t="s">
        <v>345</v>
      </c>
      <c r="K266" s="169">
        <v>1</v>
      </c>
      <c r="L266" s="309">
        <v>650</v>
      </c>
      <c r="M266" s="309"/>
      <c r="N266" s="310">
        <f t="shared" si="75"/>
        <v>650</v>
      </c>
      <c r="O266" s="310"/>
      <c r="P266" s="310"/>
      <c r="Q266" s="310"/>
      <c r="R266" s="140"/>
      <c r="T266" s="170" t="s">
        <v>5</v>
      </c>
      <c r="U266" s="43" t="s">
        <v>42</v>
      </c>
      <c r="V266" s="186"/>
      <c r="W266" s="171">
        <f t="shared" si="76"/>
        <v>0</v>
      </c>
      <c r="X266" s="171">
        <v>0</v>
      </c>
      <c r="Y266" s="171">
        <f t="shared" si="77"/>
        <v>0</v>
      </c>
      <c r="Z266" s="171">
        <v>0</v>
      </c>
      <c r="AA266" s="172">
        <f t="shared" si="78"/>
        <v>0</v>
      </c>
      <c r="AR266" s="18" t="s">
        <v>93</v>
      </c>
      <c r="AT266" s="18" t="s">
        <v>182</v>
      </c>
      <c r="AU266" s="18" t="s">
        <v>86</v>
      </c>
      <c r="AY266" s="18" t="s">
        <v>181</v>
      </c>
      <c r="BE266" s="113">
        <f t="shared" si="79"/>
        <v>0</v>
      </c>
      <c r="BF266" s="113">
        <f t="shared" si="80"/>
        <v>650</v>
      </c>
      <c r="BG266" s="113">
        <f t="shared" si="81"/>
        <v>0</v>
      </c>
      <c r="BH266" s="113">
        <f t="shared" si="82"/>
        <v>0</v>
      </c>
      <c r="BI266" s="113">
        <f t="shared" si="83"/>
        <v>0</v>
      </c>
      <c r="BJ266" s="18" t="s">
        <v>86</v>
      </c>
      <c r="BK266" s="113">
        <f t="shared" si="84"/>
        <v>650</v>
      </c>
      <c r="BL266" s="18" t="s">
        <v>93</v>
      </c>
      <c r="BM266" s="18" t="s">
        <v>1542</v>
      </c>
    </row>
    <row r="267" spans="2:65" s="1" customFormat="1" ht="31.5" customHeight="1">
      <c r="B267" s="137"/>
      <c r="C267" s="166" t="s">
        <v>506</v>
      </c>
      <c r="D267" s="166" t="s">
        <v>182</v>
      </c>
      <c r="E267" s="167" t="s">
        <v>507</v>
      </c>
      <c r="F267" s="308" t="s">
        <v>508</v>
      </c>
      <c r="G267" s="308"/>
      <c r="H267" s="308"/>
      <c r="I267" s="308"/>
      <c r="J267" s="168" t="s">
        <v>345</v>
      </c>
      <c r="K267" s="169">
        <v>8</v>
      </c>
      <c r="L267" s="309">
        <v>200</v>
      </c>
      <c r="M267" s="309"/>
      <c r="N267" s="310">
        <f t="shared" si="75"/>
        <v>1600</v>
      </c>
      <c r="O267" s="310"/>
      <c r="P267" s="310"/>
      <c r="Q267" s="310"/>
      <c r="R267" s="140"/>
      <c r="T267" s="170" t="s">
        <v>5</v>
      </c>
      <c r="U267" s="43" t="s">
        <v>42</v>
      </c>
      <c r="V267" s="186"/>
      <c r="W267" s="171">
        <f t="shared" si="76"/>
        <v>0</v>
      </c>
      <c r="X267" s="171">
        <v>0</v>
      </c>
      <c r="Y267" s="171">
        <f t="shared" si="77"/>
        <v>0</v>
      </c>
      <c r="Z267" s="171">
        <v>0</v>
      </c>
      <c r="AA267" s="172">
        <f t="shared" si="78"/>
        <v>0</v>
      </c>
      <c r="AR267" s="18" t="s">
        <v>93</v>
      </c>
      <c r="AT267" s="18" t="s">
        <v>182</v>
      </c>
      <c r="AU267" s="18" t="s">
        <v>86</v>
      </c>
      <c r="AY267" s="18" t="s">
        <v>181</v>
      </c>
      <c r="BE267" s="113">
        <f t="shared" si="79"/>
        <v>0</v>
      </c>
      <c r="BF267" s="113">
        <f t="shared" si="80"/>
        <v>1600</v>
      </c>
      <c r="BG267" s="113">
        <f t="shared" si="81"/>
        <v>0</v>
      </c>
      <c r="BH267" s="113">
        <f t="shared" si="82"/>
        <v>0</v>
      </c>
      <c r="BI267" s="113">
        <f t="shared" si="83"/>
        <v>0</v>
      </c>
      <c r="BJ267" s="18" t="s">
        <v>86</v>
      </c>
      <c r="BK267" s="113">
        <f t="shared" si="84"/>
        <v>1600</v>
      </c>
      <c r="BL267" s="18" t="s">
        <v>93</v>
      </c>
      <c r="BM267" s="18" t="s">
        <v>1543</v>
      </c>
    </row>
    <row r="268" spans="2:65" s="1" customFormat="1" ht="31.5" customHeight="1">
      <c r="B268" s="137"/>
      <c r="C268" s="166" t="s">
        <v>509</v>
      </c>
      <c r="D268" s="166" t="s">
        <v>182</v>
      </c>
      <c r="E268" s="167" t="s">
        <v>510</v>
      </c>
      <c r="F268" s="308" t="s">
        <v>511</v>
      </c>
      <c r="G268" s="308"/>
      <c r="H268" s="308"/>
      <c r="I268" s="308"/>
      <c r="J268" s="168" t="s">
        <v>345</v>
      </c>
      <c r="K268" s="169">
        <v>1</v>
      </c>
      <c r="L268" s="309">
        <v>300</v>
      </c>
      <c r="M268" s="309"/>
      <c r="N268" s="310">
        <f t="shared" si="75"/>
        <v>300</v>
      </c>
      <c r="O268" s="310"/>
      <c r="P268" s="310"/>
      <c r="Q268" s="310"/>
      <c r="R268" s="140"/>
      <c r="T268" s="170" t="s">
        <v>5</v>
      </c>
      <c r="U268" s="43" t="s">
        <v>42</v>
      </c>
      <c r="V268" s="186"/>
      <c r="W268" s="171">
        <f t="shared" si="76"/>
        <v>0</v>
      </c>
      <c r="X268" s="171">
        <v>0</v>
      </c>
      <c r="Y268" s="171">
        <f t="shared" si="77"/>
        <v>0</v>
      </c>
      <c r="Z268" s="171">
        <v>0</v>
      </c>
      <c r="AA268" s="172">
        <f t="shared" si="78"/>
        <v>0</v>
      </c>
      <c r="AR268" s="18" t="s">
        <v>93</v>
      </c>
      <c r="AT268" s="18" t="s">
        <v>182</v>
      </c>
      <c r="AU268" s="18" t="s">
        <v>86</v>
      </c>
      <c r="AY268" s="18" t="s">
        <v>181</v>
      </c>
      <c r="BE268" s="113">
        <f t="shared" si="79"/>
        <v>0</v>
      </c>
      <c r="BF268" s="113">
        <f t="shared" si="80"/>
        <v>300</v>
      </c>
      <c r="BG268" s="113">
        <f t="shared" si="81"/>
        <v>0</v>
      </c>
      <c r="BH268" s="113">
        <f t="shared" si="82"/>
        <v>0</v>
      </c>
      <c r="BI268" s="113">
        <f t="shared" si="83"/>
        <v>0</v>
      </c>
      <c r="BJ268" s="18" t="s">
        <v>86</v>
      </c>
      <c r="BK268" s="113">
        <f t="shared" si="84"/>
        <v>300</v>
      </c>
      <c r="BL268" s="18" t="s">
        <v>93</v>
      </c>
      <c r="BM268" s="18" t="s">
        <v>1544</v>
      </c>
    </row>
    <row r="269" spans="2:65" s="1" customFormat="1" ht="31.5" customHeight="1">
      <c r="B269" s="137"/>
      <c r="C269" s="166" t="s">
        <v>512</v>
      </c>
      <c r="D269" s="166" t="s">
        <v>182</v>
      </c>
      <c r="E269" s="167" t="s">
        <v>513</v>
      </c>
      <c r="F269" s="308" t="s">
        <v>514</v>
      </c>
      <c r="G269" s="308"/>
      <c r="H269" s="308"/>
      <c r="I269" s="308"/>
      <c r="J269" s="168" t="s">
        <v>345</v>
      </c>
      <c r="K269" s="169">
        <v>1</v>
      </c>
      <c r="L269" s="309">
        <v>400</v>
      </c>
      <c r="M269" s="309"/>
      <c r="N269" s="310">
        <f t="shared" si="75"/>
        <v>400</v>
      </c>
      <c r="O269" s="310"/>
      <c r="P269" s="310"/>
      <c r="Q269" s="310"/>
      <c r="R269" s="140"/>
      <c r="T269" s="170" t="s">
        <v>5</v>
      </c>
      <c r="U269" s="43" t="s">
        <v>42</v>
      </c>
      <c r="V269" s="186"/>
      <c r="W269" s="171">
        <f t="shared" si="76"/>
        <v>0</v>
      </c>
      <c r="X269" s="171">
        <v>0</v>
      </c>
      <c r="Y269" s="171">
        <f t="shared" si="77"/>
        <v>0</v>
      </c>
      <c r="Z269" s="171">
        <v>0</v>
      </c>
      <c r="AA269" s="172">
        <f t="shared" si="78"/>
        <v>0</v>
      </c>
      <c r="AR269" s="18" t="s">
        <v>93</v>
      </c>
      <c r="AT269" s="18" t="s">
        <v>182</v>
      </c>
      <c r="AU269" s="18" t="s">
        <v>86</v>
      </c>
      <c r="AY269" s="18" t="s">
        <v>181</v>
      </c>
      <c r="BE269" s="113">
        <f t="shared" si="79"/>
        <v>0</v>
      </c>
      <c r="BF269" s="113">
        <f t="shared" si="80"/>
        <v>400</v>
      </c>
      <c r="BG269" s="113">
        <f t="shared" si="81"/>
        <v>0</v>
      </c>
      <c r="BH269" s="113">
        <f t="shared" si="82"/>
        <v>0</v>
      </c>
      <c r="BI269" s="113">
        <f t="shared" si="83"/>
        <v>0</v>
      </c>
      <c r="BJ269" s="18" t="s">
        <v>86</v>
      </c>
      <c r="BK269" s="113">
        <f t="shared" si="84"/>
        <v>400</v>
      </c>
      <c r="BL269" s="18" t="s">
        <v>93</v>
      </c>
      <c r="BM269" s="18" t="s">
        <v>1545</v>
      </c>
    </row>
    <row r="270" spans="2:65" s="1" customFormat="1" ht="31.5" customHeight="1">
      <c r="B270" s="137"/>
      <c r="C270" s="166" t="s">
        <v>515</v>
      </c>
      <c r="D270" s="166" t="s">
        <v>182</v>
      </c>
      <c r="E270" s="167" t="s">
        <v>516</v>
      </c>
      <c r="F270" s="308" t="s">
        <v>517</v>
      </c>
      <c r="G270" s="308"/>
      <c r="H270" s="308"/>
      <c r="I270" s="308"/>
      <c r="J270" s="168" t="s">
        <v>345</v>
      </c>
      <c r="K270" s="169">
        <v>1</v>
      </c>
      <c r="L270" s="309">
        <v>700</v>
      </c>
      <c r="M270" s="309"/>
      <c r="N270" s="310">
        <f t="shared" si="75"/>
        <v>700</v>
      </c>
      <c r="O270" s="310"/>
      <c r="P270" s="310"/>
      <c r="Q270" s="310"/>
      <c r="R270" s="140"/>
      <c r="T270" s="170" t="s">
        <v>5</v>
      </c>
      <c r="U270" s="43" t="s">
        <v>42</v>
      </c>
      <c r="V270" s="186"/>
      <c r="W270" s="171">
        <f t="shared" si="76"/>
        <v>0</v>
      </c>
      <c r="X270" s="171">
        <v>0</v>
      </c>
      <c r="Y270" s="171">
        <f t="shared" si="77"/>
        <v>0</v>
      </c>
      <c r="Z270" s="171">
        <v>0</v>
      </c>
      <c r="AA270" s="172">
        <f t="shared" si="78"/>
        <v>0</v>
      </c>
      <c r="AR270" s="18" t="s">
        <v>93</v>
      </c>
      <c r="AT270" s="18" t="s">
        <v>182</v>
      </c>
      <c r="AU270" s="18" t="s">
        <v>86</v>
      </c>
      <c r="AY270" s="18" t="s">
        <v>181</v>
      </c>
      <c r="BE270" s="113">
        <f t="shared" si="79"/>
        <v>0</v>
      </c>
      <c r="BF270" s="113">
        <f t="shared" si="80"/>
        <v>700</v>
      </c>
      <c r="BG270" s="113">
        <f t="shared" si="81"/>
        <v>0</v>
      </c>
      <c r="BH270" s="113">
        <f t="shared" si="82"/>
        <v>0</v>
      </c>
      <c r="BI270" s="113">
        <f t="shared" si="83"/>
        <v>0</v>
      </c>
      <c r="BJ270" s="18" t="s">
        <v>86</v>
      </c>
      <c r="BK270" s="113">
        <f t="shared" si="84"/>
        <v>700</v>
      </c>
      <c r="BL270" s="18" t="s">
        <v>93</v>
      </c>
      <c r="BM270" s="18" t="s">
        <v>1546</v>
      </c>
    </row>
    <row r="271" spans="2:65" s="1" customFormat="1" ht="31.5" customHeight="1">
      <c r="B271" s="137"/>
      <c r="C271" s="166" t="s">
        <v>518</v>
      </c>
      <c r="D271" s="166" t="s">
        <v>182</v>
      </c>
      <c r="E271" s="167" t="s">
        <v>519</v>
      </c>
      <c r="F271" s="308" t="s">
        <v>520</v>
      </c>
      <c r="G271" s="308"/>
      <c r="H271" s="308"/>
      <c r="I271" s="308"/>
      <c r="J271" s="168" t="s">
        <v>345</v>
      </c>
      <c r="K271" s="169">
        <v>2</v>
      </c>
      <c r="L271" s="309">
        <v>750</v>
      </c>
      <c r="M271" s="309"/>
      <c r="N271" s="310">
        <f t="shared" si="75"/>
        <v>1500</v>
      </c>
      <c r="O271" s="310"/>
      <c r="P271" s="310"/>
      <c r="Q271" s="310"/>
      <c r="R271" s="140"/>
      <c r="T271" s="170" t="s">
        <v>5</v>
      </c>
      <c r="U271" s="43" t="s">
        <v>42</v>
      </c>
      <c r="V271" s="186"/>
      <c r="W271" s="171">
        <f t="shared" si="76"/>
        <v>0</v>
      </c>
      <c r="X271" s="171">
        <v>0</v>
      </c>
      <c r="Y271" s="171">
        <f t="shared" si="77"/>
        <v>0</v>
      </c>
      <c r="Z271" s="171">
        <v>0</v>
      </c>
      <c r="AA271" s="172">
        <f t="shared" si="78"/>
        <v>0</v>
      </c>
      <c r="AR271" s="18" t="s">
        <v>93</v>
      </c>
      <c r="AT271" s="18" t="s">
        <v>182</v>
      </c>
      <c r="AU271" s="18" t="s">
        <v>86</v>
      </c>
      <c r="AY271" s="18" t="s">
        <v>181</v>
      </c>
      <c r="BE271" s="113">
        <f t="shared" si="79"/>
        <v>0</v>
      </c>
      <c r="BF271" s="113">
        <f t="shared" si="80"/>
        <v>1500</v>
      </c>
      <c r="BG271" s="113">
        <f t="shared" si="81"/>
        <v>0</v>
      </c>
      <c r="BH271" s="113">
        <f t="shared" si="82"/>
        <v>0</v>
      </c>
      <c r="BI271" s="113">
        <f t="shared" si="83"/>
        <v>0</v>
      </c>
      <c r="BJ271" s="18" t="s">
        <v>86</v>
      </c>
      <c r="BK271" s="113">
        <f t="shared" si="84"/>
        <v>1500</v>
      </c>
      <c r="BL271" s="18" t="s">
        <v>93</v>
      </c>
      <c r="BM271" s="18" t="s">
        <v>1547</v>
      </c>
    </row>
    <row r="272" spans="2:65" s="1" customFormat="1" ht="44.25" customHeight="1">
      <c r="B272" s="137"/>
      <c r="C272" s="166" t="s">
        <v>521</v>
      </c>
      <c r="D272" s="166" t="s">
        <v>182</v>
      </c>
      <c r="E272" s="167" t="s">
        <v>1548</v>
      </c>
      <c r="F272" s="308" t="s">
        <v>1549</v>
      </c>
      <c r="G272" s="308"/>
      <c r="H272" s="308"/>
      <c r="I272" s="308"/>
      <c r="J272" s="168" t="s">
        <v>345</v>
      </c>
      <c r="K272" s="169">
        <v>1</v>
      </c>
      <c r="L272" s="309">
        <v>1100</v>
      </c>
      <c r="M272" s="309"/>
      <c r="N272" s="310">
        <f t="shared" si="75"/>
        <v>1100</v>
      </c>
      <c r="O272" s="310"/>
      <c r="P272" s="310"/>
      <c r="Q272" s="310"/>
      <c r="R272" s="140"/>
      <c r="T272" s="170" t="s">
        <v>5</v>
      </c>
      <c r="U272" s="43" t="s">
        <v>42</v>
      </c>
      <c r="V272" s="186"/>
      <c r="W272" s="171">
        <f t="shared" si="76"/>
        <v>0</v>
      </c>
      <c r="X272" s="171">
        <v>0</v>
      </c>
      <c r="Y272" s="171">
        <f t="shared" si="77"/>
        <v>0</v>
      </c>
      <c r="Z272" s="171">
        <v>0</v>
      </c>
      <c r="AA272" s="172">
        <f t="shared" si="78"/>
        <v>0</v>
      </c>
      <c r="AR272" s="18" t="s">
        <v>93</v>
      </c>
      <c r="AT272" s="18" t="s">
        <v>182</v>
      </c>
      <c r="AU272" s="18" t="s">
        <v>86</v>
      </c>
      <c r="AY272" s="18" t="s">
        <v>181</v>
      </c>
      <c r="BE272" s="113">
        <f t="shared" si="79"/>
        <v>0</v>
      </c>
      <c r="BF272" s="113">
        <f t="shared" si="80"/>
        <v>1100</v>
      </c>
      <c r="BG272" s="113">
        <f t="shared" si="81"/>
        <v>0</v>
      </c>
      <c r="BH272" s="113">
        <f t="shared" si="82"/>
        <v>0</v>
      </c>
      <c r="BI272" s="113">
        <f t="shared" si="83"/>
        <v>0</v>
      </c>
      <c r="BJ272" s="18" t="s">
        <v>86</v>
      </c>
      <c r="BK272" s="113">
        <f t="shared" si="84"/>
        <v>1100</v>
      </c>
      <c r="BL272" s="18" t="s">
        <v>93</v>
      </c>
      <c r="BM272" s="18" t="s">
        <v>1550</v>
      </c>
    </row>
    <row r="273" spans="2:65" s="1" customFormat="1" ht="31.5" customHeight="1">
      <c r="B273" s="137"/>
      <c r="C273" s="166" t="s">
        <v>524</v>
      </c>
      <c r="D273" s="166" t="s">
        <v>182</v>
      </c>
      <c r="E273" s="167" t="s">
        <v>522</v>
      </c>
      <c r="F273" s="308" t="s">
        <v>523</v>
      </c>
      <c r="G273" s="308"/>
      <c r="H273" s="308"/>
      <c r="I273" s="308"/>
      <c r="J273" s="168" t="s">
        <v>345</v>
      </c>
      <c r="K273" s="169">
        <v>2</v>
      </c>
      <c r="L273" s="309">
        <v>380</v>
      </c>
      <c r="M273" s="309"/>
      <c r="N273" s="310">
        <f t="shared" si="75"/>
        <v>760</v>
      </c>
      <c r="O273" s="310"/>
      <c r="P273" s="310"/>
      <c r="Q273" s="310"/>
      <c r="R273" s="140"/>
      <c r="T273" s="170" t="s">
        <v>5</v>
      </c>
      <c r="U273" s="43" t="s">
        <v>42</v>
      </c>
      <c r="V273" s="186"/>
      <c r="W273" s="171">
        <f t="shared" si="76"/>
        <v>0</v>
      </c>
      <c r="X273" s="171">
        <v>0</v>
      </c>
      <c r="Y273" s="171">
        <f t="shared" si="77"/>
        <v>0</v>
      </c>
      <c r="Z273" s="171">
        <v>0</v>
      </c>
      <c r="AA273" s="172">
        <f t="shared" si="78"/>
        <v>0</v>
      </c>
      <c r="AR273" s="18" t="s">
        <v>93</v>
      </c>
      <c r="AT273" s="18" t="s">
        <v>182</v>
      </c>
      <c r="AU273" s="18" t="s">
        <v>86</v>
      </c>
      <c r="AY273" s="18" t="s">
        <v>181</v>
      </c>
      <c r="BE273" s="113">
        <f t="shared" si="79"/>
        <v>0</v>
      </c>
      <c r="BF273" s="113">
        <f t="shared" si="80"/>
        <v>760</v>
      </c>
      <c r="BG273" s="113">
        <f t="shared" si="81"/>
        <v>0</v>
      </c>
      <c r="BH273" s="113">
        <f t="shared" si="82"/>
        <v>0</v>
      </c>
      <c r="BI273" s="113">
        <f t="shared" si="83"/>
        <v>0</v>
      </c>
      <c r="BJ273" s="18" t="s">
        <v>86</v>
      </c>
      <c r="BK273" s="113">
        <f t="shared" si="84"/>
        <v>760</v>
      </c>
      <c r="BL273" s="18" t="s">
        <v>93</v>
      </c>
      <c r="BM273" s="18" t="s">
        <v>1551</v>
      </c>
    </row>
    <row r="274" spans="2:65" s="1" customFormat="1" ht="31.5" customHeight="1">
      <c r="B274" s="137"/>
      <c r="C274" s="166" t="s">
        <v>527</v>
      </c>
      <c r="D274" s="166" t="s">
        <v>182</v>
      </c>
      <c r="E274" s="167" t="s">
        <v>525</v>
      </c>
      <c r="F274" s="308" t="s">
        <v>526</v>
      </c>
      <c r="G274" s="308"/>
      <c r="H274" s="308"/>
      <c r="I274" s="308"/>
      <c r="J274" s="168" t="s">
        <v>345</v>
      </c>
      <c r="K274" s="169">
        <v>1</v>
      </c>
      <c r="L274" s="309">
        <v>1700</v>
      </c>
      <c r="M274" s="309"/>
      <c r="N274" s="310">
        <f t="shared" si="75"/>
        <v>1700</v>
      </c>
      <c r="O274" s="310"/>
      <c r="P274" s="310"/>
      <c r="Q274" s="310"/>
      <c r="R274" s="140"/>
      <c r="T274" s="170" t="s">
        <v>5</v>
      </c>
      <c r="U274" s="43" t="s">
        <v>42</v>
      </c>
      <c r="V274" s="186"/>
      <c r="W274" s="171">
        <f t="shared" si="76"/>
        <v>0</v>
      </c>
      <c r="X274" s="171">
        <v>0</v>
      </c>
      <c r="Y274" s="171">
        <f t="shared" si="77"/>
        <v>0</v>
      </c>
      <c r="Z274" s="171">
        <v>0</v>
      </c>
      <c r="AA274" s="172">
        <f t="shared" si="78"/>
        <v>0</v>
      </c>
      <c r="AR274" s="18" t="s">
        <v>93</v>
      </c>
      <c r="AT274" s="18" t="s">
        <v>182</v>
      </c>
      <c r="AU274" s="18" t="s">
        <v>86</v>
      </c>
      <c r="AY274" s="18" t="s">
        <v>181</v>
      </c>
      <c r="BE274" s="113">
        <f t="shared" si="79"/>
        <v>0</v>
      </c>
      <c r="BF274" s="113">
        <f t="shared" si="80"/>
        <v>1700</v>
      </c>
      <c r="BG274" s="113">
        <f t="shared" si="81"/>
        <v>0</v>
      </c>
      <c r="BH274" s="113">
        <f t="shared" si="82"/>
        <v>0</v>
      </c>
      <c r="BI274" s="113">
        <f t="shared" si="83"/>
        <v>0</v>
      </c>
      <c r="BJ274" s="18" t="s">
        <v>86</v>
      </c>
      <c r="BK274" s="113">
        <f t="shared" si="84"/>
        <v>1700</v>
      </c>
      <c r="BL274" s="18" t="s">
        <v>93</v>
      </c>
      <c r="BM274" s="18" t="s">
        <v>1552</v>
      </c>
    </row>
    <row r="275" spans="2:65" s="1" customFormat="1" ht="31.5" customHeight="1">
      <c r="B275" s="137"/>
      <c r="C275" s="166" t="s">
        <v>530</v>
      </c>
      <c r="D275" s="166" t="s">
        <v>182</v>
      </c>
      <c r="E275" s="167" t="s">
        <v>528</v>
      </c>
      <c r="F275" s="308" t="s">
        <v>529</v>
      </c>
      <c r="G275" s="308"/>
      <c r="H275" s="308"/>
      <c r="I275" s="308"/>
      <c r="J275" s="168" t="s">
        <v>345</v>
      </c>
      <c r="K275" s="169">
        <v>1</v>
      </c>
      <c r="L275" s="309">
        <v>1700</v>
      </c>
      <c r="M275" s="309"/>
      <c r="N275" s="310">
        <f t="shared" si="75"/>
        <v>1700</v>
      </c>
      <c r="O275" s="310"/>
      <c r="P275" s="310"/>
      <c r="Q275" s="310"/>
      <c r="R275" s="140"/>
      <c r="T275" s="170" t="s">
        <v>5</v>
      </c>
      <c r="U275" s="43" t="s">
        <v>42</v>
      </c>
      <c r="V275" s="186"/>
      <c r="W275" s="171">
        <f t="shared" si="76"/>
        <v>0</v>
      </c>
      <c r="X275" s="171">
        <v>0</v>
      </c>
      <c r="Y275" s="171">
        <f t="shared" si="77"/>
        <v>0</v>
      </c>
      <c r="Z275" s="171">
        <v>0</v>
      </c>
      <c r="AA275" s="172">
        <f t="shared" si="78"/>
        <v>0</v>
      </c>
      <c r="AR275" s="18" t="s">
        <v>93</v>
      </c>
      <c r="AT275" s="18" t="s">
        <v>182</v>
      </c>
      <c r="AU275" s="18" t="s">
        <v>86</v>
      </c>
      <c r="AY275" s="18" t="s">
        <v>181</v>
      </c>
      <c r="BE275" s="113">
        <f t="shared" si="79"/>
        <v>0</v>
      </c>
      <c r="BF275" s="113">
        <f t="shared" si="80"/>
        <v>1700</v>
      </c>
      <c r="BG275" s="113">
        <f t="shared" si="81"/>
        <v>0</v>
      </c>
      <c r="BH275" s="113">
        <f t="shared" si="82"/>
        <v>0</v>
      </c>
      <c r="BI275" s="113">
        <f t="shared" si="83"/>
        <v>0</v>
      </c>
      <c r="BJ275" s="18" t="s">
        <v>86</v>
      </c>
      <c r="BK275" s="113">
        <f t="shared" si="84"/>
        <v>1700</v>
      </c>
      <c r="BL275" s="18" t="s">
        <v>93</v>
      </c>
      <c r="BM275" s="18" t="s">
        <v>1553</v>
      </c>
    </row>
    <row r="276" spans="2:65" s="1" customFormat="1" ht="44.25" customHeight="1">
      <c r="B276" s="137"/>
      <c r="C276" s="166" t="s">
        <v>533</v>
      </c>
      <c r="D276" s="166" t="s">
        <v>182</v>
      </c>
      <c r="E276" s="167" t="s">
        <v>531</v>
      </c>
      <c r="F276" s="308" t="s">
        <v>532</v>
      </c>
      <c r="G276" s="308"/>
      <c r="H276" s="308"/>
      <c r="I276" s="308"/>
      <c r="J276" s="168" t="s">
        <v>345</v>
      </c>
      <c r="K276" s="169">
        <v>2</v>
      </c>
      <c r="L276" s="309">
        <v>2400</v>
      </c>
      <c r="M276" s="309"/>
      <c r="N276" s="310">
        <f t="shared" si="75"/>
        <v>4800</v>
      </c>
      <c r="O276" s="310"/>
      <c r="P276" s="310"/>
      <c r="Q276" s="310"/>
      <c r="R276" s="140"/>
      <c r="T276" s="170" t="s">
        <v>5</v>
      </c>
      <c r="U276" s="43" t="s">
        <v>42</v>
      </c>
      <c r="V276" s="186"/>
      <c r="W276" s="171">
        <f t="shared" si="76"/>
        <v>0</v>
      </c>
      <c r="X276" s="171">
        <v>0</v>
      </c>
      <c r="Y276" s="171">
        <f t="shared" si="77"/>
        <v>0</v>
      </c>
      <c r="Z276" s="171">
        <v>0</v>
      </c>
      <c r="AA276" s="172">
        <f t="shared" si="78"/>
        <v>0</v>
      </c>
      <c r="AR276" s="18" t="s">
        <v>93</v>
      </c>
      <c r="AT276" s="18" t="s">
        <v>182</v>
      </c>
      <c r="AU276" s="18" t="s">
        <v>86</v>
      </c>
      <c r="AY276" s="18" t="s">
        <v>181</v>
      </c>
      <c r="BE276" s="113">
        <f t="shared" si="79"/>
        <v>0</v>
      </c>
      <c r="BF276" s="113">
        <f t="shared" si="80"/>
        <v>4800</v>
      </c>
      <c r="BG276" s="113">
        <f t="shared" si="81"/>
        <v>0</v>
      </c>
      <c r="BH276" s="113">
        <f t="shared" si="82"/>
        <v>0</v>
      </c>
      <c r="BI276" s="113">
        <f t="shared" si="83"/>
        <v>0</v>
      </c>
      <c r="BJ276" s="18" t="s">
        <v>86</v>
      </c>
      <c r="BK276" s="113">
        <f t="shared" si="84"/>
        <v>4800</v>
      </c>
      <c r="BL276" s="18" t="s">
        <v>93</v>
      </c>
      <c r="BM276" s="18" t="s">
        <v>1554</v>
      </c>
    </row>
    <row r="277" spans="2:65" s="1" customFormat="1" ht="44.25" customHeight="1">
      <c r="B277" s="137"/>
      <c r="C277" s="166" t="s">
        <v>536</v>
      </c>
      <c r="D277" s="166" t="s">
        <v>182</v>
      </c>
      <c r="E277" s="167" t="s">
        <v>534</v>
      </c>
      <c r="F277" s="308" t="s">
        <v>535</v>
      </c>
      <c r="G277" s="308"/>
      <c r="H277" s="308"/>
      <c r="I277" s="308"/>
      <c r="J277" s="168" t="s">
        <v>345</v>
      </c>
      <c r="K277" s="169">
        <v>2</v>
      </c>
      <c r="L277" s="309">
        <v>3400</v>
      </c>
      <c r="M277" s="309"/>
      <c r="N277" s="310">
        <f t="shared" si="75"/>
        <v>6800</v>
      </c>
      <c r="O277" s="310"/>
      <c r="P277" s="310"/>
      <c r="Q277" s="310"/>
      <c r="R277" s="140"/>
      <c r="T277" s="170" t="s">
        <v>5</v>
      </c>
      <c r="U277" s="43" t="s">
        <v>42</v>
      </c>
      <c r="V277" s="186"/>
      <c r="W277" s="171">
        <f t="shared" si="76"/>
        <v>0</v>
      </c>
      <c r="X277" s="171">
        <v>0</v>
      </c>
      <c r="Y277" s="171">
        <f t="shared" si="77"/>
        <v>0</v>
      </c>
      <c r="Z277" s="171">
        <v>0</v>
      </c>
      <c r="AA277" s="172">
        <f t="shared" si="78"/>
        <v>0</v>
      </c>
      <c r="AR277" s="18" t="s">
        <v>93</v>
      </c>
      <c r="AT277" s="18" t="s">
        <v>182</v>
      </c>
      <c r="AU277" s="18" t="s">
        <v>86</v>
      </c>
      <c r="AY277" s="18" t="s">
        <v>181</v>
      </c>
      <c r="BE277" s="113">
        <f t="shared" si="79"/>
        <v>0</v>
      </c>
      <c r="BF277" s="113">
        <f t="shared" si="80"/>
        <v>6800</v>
      </c>
      <c r="BG277" s="113">
        <f t="shared" si="81"/>
        <v>0</v>
      </c>
      <c r="BH277" s="113">
        <f t="shared" si="82"/>
        <v>0</v>
      </c>
      <c r="BI277" s="113">
        <f t="shared" si="83"/>
        <v>0</v>
      </c>
      <c r="BJ277" s="18" t="s">
        <v>86</v>
      </c>
      <c r="BK277" s="113">
        <f t="shared" si="84"/>
        <v>6800</v>
      </c>
      <c r="BL277" s="18" t="s">
        <v>93</v>
      </c>
      <c r="BM277" s="18" t="s">
        <v>1555</v>
      </c>
    </row>
    <row r="278" spans="2:65" s="1" customFormat="1" ht="31.5" customHeight="1">
      <c r="B278" s="137"/>
      <c r="C278" s="166" t="s">
        <v>539</v>
      </c>
      <c r="D278" s="166" t="s">
        <v>182</v>
      </c>
      <c r="E278" s="167" t="s">
        <v>537</v>
      </c>
      <c r="F278" s="308" t="s">
        <v>538</v>
      </c>
      <c r="G278" s="308"/>
      <c r="H278" s="308"/>
      <c r="I278" s="308"/>
      <c r="J278" s="168" t="s">
        <v>345</v>
      </c>
      <c r="K278" s="169">
        <v>1</v>
      </c>
      <c r="L278" s="309">
        <v>800</v>
      </c>
      <c r="M278" s="309"/>
      <c r="N278" s="310">
        <f t="shared" si="75"/>
        <v>800</v>
      </c>
      <c r="O278" s="310"/>
      <c r="P278" s="310"/>
      <c r="Q278" s="310"/>
      <c r="R278" s="140"/>
      <c r="T278" s="170" t="s">
        <v>5</v>
      </c>
      <c r="U278" s="43" t="s">
        <v>42</v>
      </c>
      <c r="V278" s="186"/>
      <c r="W278" s="171">
        <f t="shared" si="76"/>
        <v>0</v>
      </c>
      <c r="X278" s="171">
        <v>0</v>
      </c>
      <c r="Y278" s="171">
        <f t="shared" si="77"/>
        <v>0</v>
      </c>
      <c r="Z278" s="171">
        <v>0</v>
      </c>
      <c r="AA278" s="172">
        <f t="shared" si="78"/>
        <v>0</v>
      </c>
      <c r="AR278" s="18" t="s">
        <v>93</v>
      </c>
      <c r="AT278" s="18" t="s">
        <v>182</v>
      </c>
      <c r="AU278" s="18" t="s">
        <v>86</v>
      </c>
      <c r="AY278" s="18" t="s">
        <v>181</v>
      </c>
      <c r="BE278" s="113">
        <f t="shared" si="79"/>
        <v>0</v>
      </c>
      <c r="BF278" s="113">
        <f t="shared" si="80"/>
        <v>800</v>
      </c>
      <c r="BG278" s="113">
        <f t="shared" si="81"/>
        <v>0</v>
      </c>
      <c r="BH278" s="113">
        <f t="shared" si="82"/>
        <v>0</v>
      </c>
      <c r="BI278" s="113">
        <f t="shared" si="83"/>
        <v>0</v>
      </c>
      <c r="BJ278" s="18" t="s">
        <v>86</v>
      </c>
      <c r="BK278" s="113">
        <f t="shared" si="84"/>
        <v>800</v>
      </c>
      <c r="BL278" s="18" t="s">
        <v>93</v>
      </c>
      <c r="BM278" s="18" t="s">
        <v>1556</v>
      </c>
    </row>
    <row r="279" spans="2:65" s="1" customFormat="1" ht="31.5" customHeight="1">
      <c r="B279" s="137"/>
      <c r="C279" s="166" t="s">
        <v>541</v>
      </c>
      <c r="D279" s="166" t="s">
        <v>182</v>
      </c>
      <c r="E279" s="167" t="s">
        <v>540</v>
      </c>
      <c r="F279" s="308" t="s">
        <v>1557</v>
      </c>
      <c r="G279" s="308"/>
      <c r="H279" s="308"/>
      <c r="I279" s="308"/>
      <c r="J279" s="168" t="s">
        <v>345</v>
      </c>
      <c r="K279" s="169">
        <v>2</v>
      </c>
      <c r="L279" s="309">
        <v>1200</v>
      </c>
      <c r="M279" s="309"/>
      <c r="N279" s="310">
        <f t="shared" si="75"/>
        <v>2400</v>
      </c>
      <c r="O279" s="310"/>
      <c r="P279" s="310"/>
      <c r="Q279" s="310"/>
      <c r="R279" s="140"/>
      <c r="T279" s="170" t="s">
        <v>5</v>
      </c>
      <c r="U279" s="43" t="s">
        <v>42</v>
      </c>
      <c r="V279" s="186"/>
      <c r="W279" s="171">
        <f t="shared" si="76"/>
        <v>0</v>
      </c>
      <c r="X279" s="171">
        <v>0</v>
      </c>
      <c r="Y279" s="171">
        <f t="shared" si="77"/>
        <v>0</v>
      </c>
      <c r="Z279" s="171">
        <v>0</v>
      </c>
      <c r="AA279" s="172">
        <f t="shared" si="78"/>
        <v>0</v>
      </c>
      <c r="AR279" s="18" t="s">
        <v>93</v>
      </c>
      <c r="AT279" s="18" t="s">
        <v>182</v>
      </c>
      <c r="AU279" s="18" t="s">
        <v>86</v>
      </c>
      <c r="AY279" s="18" t="s">
        <v>181</v>
      </c>
      <c r="BE279" s="113">
        <f t="shared" si="79"/>
        <v>0</v>
      </c>
      <c r="BF279" s="113">
        <f t="shared" si="80"/>
        <v>2400</v>
      </c>
      <c r="BG279" s="113">
        <f t="shared" si="81"/>
        <v>0</v>
      </c>
      <c r="BH279" s="113">
        <f t="shared" si="82"/>
        <v>0</v>
      </c>
      <c r="BI279" s="113">
        <f t="shared" si="83"/>
        <v>0</v>
      </c>
      <c r="BJ279" s="18" t="s">
        <v>86</v>
      </c>
      <c r="BK279" s="113">
        <f t="shared" si="84"/>
        <v>2400</v>
      </c>
      <c r="BL279" s="18" t="s">
        <v>93</v>
      </c>
      <c r="BM279" s="18" t="s">
        <v>1558</v>
      </c>
    </row>
    <row r="280" spans="2:65" s="1" customFormat="1" ht="44.25" customHeight="1">
      <c r="B280" s="137"/>
      <c r="C280" s="166" t="s">
        <v>543</v>
      </c>
      <c r="D280" s="166" t="s">
        <v>182</v>
      </c>
      <c r="E280" s="167" t="s">
        <v>542</v>
      </c>
      <c r="F280" s="308" t="s">
        <v>1559</v>
      </c>
      <c r="G280" s="308"/>
      <c r="H280" s="308"/>
      <c r="I280" s="308"/>
      <c r="J280" s="168" t="s">
        <v>345</v>
      </c>
      <c r="K280" s="169">
        <v>2</v>
      </c>
      <c r="L280" s="309">
        <v>1700</v>
      </c>
      <c r="M280" s="309"/>
      <c r="N280" s="310">
        <f t="shared" si="75"/>
        <v>3400</v>
      </c>
      <c r="O280" s="310"/>
      <c r="P280" s="310"/>
      <c r="Q280" s="310"/>
      <c r="R280" s="140"/>
      <c r="T280" s="170" t="s">
        <v>5</v>
      </c>
      <c r="U280" s="43" t="s">
        <v>42</v>
      </c>
      <c r="V280" s="186"/>
      <c r="W280" s="171">
        <f t="shared" si="76"/>
        <v>0</v>
      </c>
      <c r="X280" s="171">
        <v>0</v>
      </c>
      <c r="Y280" s="171">
        <f t="shared" si="77"/>
        <v>0</v>
      </c>
      <c r="Z280" s="171">
        <v>0</v>
      </c>
      <c r="AA280" s="172">
        <f t="shared" si="78"/>
        <v>0</v>
      </c>
      <c r="AR280" s="18" t="s">
        <v>93</v>
      </c>
      <c r="AT280" s="18" t="s">
        <v>182</v>
      </c>
      <c r="AU280" s="18" t="s">
        <v>86</v>
      </c>
      <c r="AY280" s="18" t="s">
        <v>181</v>
      </c>
      <c r="BE280" s="113">
        <f t="shared" si="79"/>
        <v>0</v>
      </c>
      <c r="BF280" s="113">
        <f t="shared" si="80"/>
        <v>3400</v>
      </c>
      <c r="BG280" s="113">
        <f t="shared" si="81"/>
        <v>0</v>
      </c>
      <c r="BH280" s="113">
        <f t="shared" si="82"/>
        <v>0</v>
      </c>
      <c r="BI280" s="113">
        <f t="shared" si="83"/>
        <v>0</v>
      </c>
      <c r="BJ280" s="18" t="s">
        <v>86</v>
      </c>
      <c r="BK280" s="113">
        <f t="shared" si="84"/>
        <v>3400</v>
      </c>
      <c r="BL280" s="18" t="s">
        <v>93</v>
      </c>
      <c r="BM280" s="18" t="s">
        <v>1560</v>
      </c>
    </row>
    <row r="281" spans="2:65" s="1" customFormat="1" ht="31.5" customHeight="1">
      <c r="B281" s="137"/>
      <c r="C281" s="166" t="s">
        <v>546</v>
      </c>
      <c r="D281" s="166" t="s">
        <v>182</v>
      </c>
      <c r="E281" s="167" t="s">
        <v>544</v>
      </c>
      <c r="F281" s="308" t="s">
        <v>545</v>
      </c>
      <c r="G281" s="308"/>
      <c r="H281" s="308"/>
      <c r="I281" s="308"/>
      <c r="J281" s="168" t="s">
        <v>345</v>
      </c>
      <c r="K281" s="169">
        <v>1</v>
      </c>
      <c r="L281" s="309">
        <v>1200</v>
      </c>
      <c r="M281" s="309"/>
      <c r="N281" s="310">
        <f t="shared" si="75"/>
        <v>1200</v>
      </c>
      <c r="O281" s="310"/>
      <c r="P281" s="310"/>
      <c r="Q281" s="310"/>
      <c r="R281" s="140"/>
      <c r="T281" s="170" t="s">
        <v>5</v>
      </c>
      <c r="U281" s="43" t="s">
        <v>42</v>
      </c>
      <c r="V281" s="186"/>
      <c r="W281" s="171">
        <f t="shared" si="76"/>
        <v>0</v>
      </c>
      <c r="X281" s="171">
        <v>0</v>
      </c>
      <c r="Y281" s="171">
        <f t="shared" si="77"/>
        <v>0</v>
      </c>
      <c r="Z281" s="171">
        <v>0</v>
      </c>
      <c r="AA281" s="172">
        <f t="shared" si="78"/>
        <v>0</v>
      </c>
      <c r="AR281" s="18" t="s">
        <v>93</v>
      </c>
      <c r="AT281" s="18" t="s">
        <v>182</v>
      </c>
      <c r="AU281" s="18" t="s">
        <v>86</v>
      </c>
      <c r="AY281" s="18" t="s">
        <v>181</v>
      </c>
      <c r="BE281" s="113">
        <f t="shared" si="79"/>
        <v>0</v>
      </c>
      <c r="BF281" s="113">
        <f t="shared" si="80"/>
        <v>1200</v>
      </c>
      <c r="BG281" s="113">
        <f t="shared" si="81"/>
        <v>0</v>
      </c>
      <c r="BH281" s="113">
        <f t="shared" si="82"/>
        <v>0</v>
      </c>
      <c r="BI281" s="113">
        <f t="shared" si="83"/>
        <v>0</v>
      </c>
      <c r="BJ281" s="18" t="s">
        <v>86</v>
      </c>
      <c r="BK281" s="113">
        <f t="shared" si="84"/>
        <v>1200</v>
      </c>
      <c r="BL281" s="18" t="s">
        <v>93</v>
      </c>
      <c r="BM281" s="18" t="s">
        <v>1561</v>
      </c>
    </row>
    <row r="282" spans="2:65" s="1" customFormat="1" ht="31.5" customHeight="1">
      <c r="B282" s="137"/>
      <c r="C282" s="166" t="s">
        <v>549</v>
      </c>
      <c r="D282" s="166" t="s">
        <v>182</v>
      </c>
      <c r="E282" s="167" t="s">
        <v>547</v>
      </c>
      <c r="F282" s="308" t="s">
        <v>548</v>
      </c>
      <c r="G282" s="308"/>
      <c r="H282" s="308"/>
      <c r="I282" s="308"/>
      <c r="J282" s="168" t="s">
        <v>345</v>
      </c>
      <c r="K282" s="169">
        <v>1</v>
      </c>
      <c r="L282" s="309">
        <v>1000</v>
      </c>
      <c r="M282" s="309"/>
      <c r="N282" s="310">
        <f t="shared" si="75"/>
        <v>1000</v>
      </c>
      <c r="O282" s="310"/>
      <c r="P282" s="310"/>
      <c r="Q282" s="310"/>
      <c r="R282" s="140"/>
      <c r="T282" s="170" t="s">
        <v>5</v>
      </c>
      <c r="U282" s="43" t="s">
        <v>42</v>
      </c>
      <c r="V282" s="186"/>
      <c r="W282" s="171">
        <f t="shared" si="76"/>
        <v>0</v>
      </c>
      <c r="X282" s="171">
        <v>0</v>
      </c>
      <c r="Y282" s="171">
        <f t="shared" si="77"/>
        <v>0</v>
      </c>
      <c r="Z282" s="171">
        <v>0</v>
      </c>
      <c r="AA282" s="172">
        <f t="shared" si="78"/>
        <v>0</v>
      </c>
      <c r="AR282" s="18" t="s">
        <v>93</v>
      </c>
      <c r="AT282" s="18" t="s">
        <v>182</v>
      </c>
      <c r="AU282" s="18" t="s">
        <v>86</v>
      </c>
      <c r="AY282" s="18" t="s">
        <v>181</v>
      </c>
      <c r="BE282" s="113">
        <f t="shared" si="79"/>
        <v>0</v>
      </c>
      <c r="BF282" s="113">
        <f t="shared" si="80"/>
        <v>1000</v>
      </c>
      <c r="BG282" s="113">
        <f t="shared" si="81"/>
        <v>0</v>
      </c>
      <c r="BH282" s="113">
        <f t="shared" si="82"/>
        <v>0</v>
      </c>
      <c r="BI282" s="113">
        <f t="shared" si="83"/>
        <v>0</v>
      </c>
      <c r="BJ282" s="18" t="s">
        <v>86</v>
      </c>
      <c r="BK282" s="113">
        <f t="shared" si="84"/>
        <v>1000</v>
      </c>
      <c r="BL282" s="18" t="s">
        <v>93</v>
      </c>
      <c r="BM282" s="18" t="s">
        <v>1562</v>
      </c>
    </row>
    <row r="283" spans="2:65" s="1" customFormat="1" ht="31.5" customHeight="1">
      <c r="B283" s="137"/>
      <c r="C283" s="166" t="s">
        <v>552</v>
      </c>
      <c r="D283" s="166" t="s">
        <v>182</v>
      </c>
      <c r="E283" s="167" t="s">
        <v>550</v>
      </c>
      <c r="F283" s="308" t="s">
        <v>551</v>
      </c>
      <c r="G283" s="308"/>
      <c r="H283" s="308"/>
      <c r="I283" s="308"/>
      <c r="J283" s="168" t="s">
        <v>193</v>
      </c>
      <c r="K283" s="169">
        <v>1</v>
      </c>
      <c r="L283" s="309">
        <v>10000</v>
      </c>
      <c r="M283" s="309"/>
      <c r="N283" s="310">
        <f t="shared" si="75"/>
        <v>10000</v>
      </c>
      <c r="O283" s="310"/>
      <c r="P283" s="310"/>
      <c r="Q283" s="310"/>
      <c r="R283" s="140"/>
      <c r="T283" s="170" t="s">
        <v>5</v>
      </c>
      <c r="U283" s="43" t="s">
        <v>42</v>
      </c>
      <c r="V283" s="186"/>
      <c r="W283" s="171">
        <f t="shared" si="76"/>
        <v>0</v>
      </c>
      <c r="X283" s="171">
        <v>0</v>
      </c>
      <c r="Y283" s="171">
        <f t="shared" si="77"/>
        <v>0</v>
      </c>
      <c r="Z283" s="171">
        <v>0</v>
      </c>
      <c r="AA283" s="172">
        <f t="shared" si="78"/>
        <v>0</v>
      </c>
      <c r="AR283" s="18" t="s">
        <v>93</v>
      </c>
      <c r="AT283" s="18" t="s">
        <v>182</v>
      </c>
      <c r="AU283" s="18" t="s">
        <v>86</v>
      </c>
      <c r="AY283" s="18" t="s">
        <v>181</v>
      </c>
      <c r="BE283" s="113">
        <f t="shared" si="79"/>
        <v>0</v>
      </c>
      <c r="BF283" s="113">
        <f t="shared" si="80"/>
        <v>10000</v>
      </c>
      <c r="BG283" s="113">
        <f t="shared" si="81"/>
        <v>0</v>
      </c>
      <c r="BH283" s="113">
        <f t="shared" si="82"/>
        <v>0</v>
      </c>
      <c r="BI283" s="113">
        <f t="shared" si="83"/>
        <v>0</v>
      </c>
      <c r="BJ283" s="18" t="s">
        <v>86</v>
      </c>
      <c r="BK283" s="113">
        <f t="shared" si="84"/>
        <v>10000</v>
      </c>
      <c r="BL283" s="18" t="s">
        <v>93</v>
      </c>
      <c r="BM283" s="18" t="s">
        <v>1563</v>
      </c>
    </row>
    <row r="284" spans="2:65" s="1" customFormat="1" ht="31.5" customHeight="1">
      <c r="B284" s="137"/>
      <c r="C284" s="166" t="s">
        <v>555</v>
      </c>
      <c r="D284" s="166" t="s">
        <v>182</v>
      </c>
      <c r="E284" s="167" t="s">
        <v>553</v>
      </c>
      <c r="F284" s="308" t="s">
        <v>554</v>
      </c>
      <c r="G284" s="308"/>
      <c r="H284" s="308"/>
      <c r="I284" s="308"/>
      <c r="J284" s="168" t="s">
        <v>422</v>
      </c>
      <c r="K284" s="169">
        <v>7.33</v>
      </c>
      <c r="L284" s="309">
        <v>200</v>
      </c>
      <c r="M284" s="309"/>
      <c r="N284" s="310">
        <f>ROUND(L284*K284,2)</f>
        <v>1466</v>
      </c>
      <c r="O284" s="310"/>
      <c r="P284" s="310"/>
      <c r="Q284" s="310"/>
      <c r="R284" s="140"/>
      <c r="T284" s="170" t="s">
        <v>5</v>
      </c>
      <c r="U284" s="43" t="s">
        <v>42</v>
      </c>
      <c r="V284" s="186"/>
      <c r="W284" s="171">
        <f t="shared" si="76"/>
        <v>0</v>
      </c>
      <c r="X284" s="171">
        <v>0</v>
      </c>
      <c r="Y284" s="171">
        <f t="shared" si="77"/>
        <v>0</v>
      </c>
      <c r="Z284" s="171">
        <v>0</v>
      </c>
      <c r="AA284" s="172">
        <f t="shared" si="78"/>
        <v>0</v>
      </c>
      <c r="AR284" s="18" t="s">
        <v>93</v>
      </c>
      <c r="AT284" s="18" t="s">
        <v>182</v>
      </c>
      <c r="AU284" s="18" t="s">
        <v>86</v>
      </c>
      <c r="AY284" s="18" t="s">
        <v>181</v>
      </c>
      <c r="BE284" s="113">
        <f t="shared" si="79"/>
        <v>0</v>
      </c>
      <c r="BF284" s="113">
        <f t="shared" si="80"/>
        <v>1466</v>
      </c>
      <c r="BG284" s="113">
        <f t="shared" si="81"/>
        <v>0</v>
      </c>
      <c r="BH284" s="113">
        <f t="shared" si="82"/>
        <v>0</v>
      </c>
      <c r="BI284" s="113">
        <f t="shared" si="83"/>
        <v>0</v>
      </c>
      <c r="BJ284" s="18" t="s">
        <v>86</v>
      </c>
      <c r="BK284" s="113">
        <f t="shared" si="84"/>
        <v>1466</v>
      </c>
      <c r="BL284" s="18" t="s">
        <v>93</v>
      </c>
      <c r="BM284" s="18" t="s">
        <v>940</v>
      </c>
    </row>
    <row r="285" spans="2:65" s="1" customFormat="1" ht="31.5" customHeight="1">
      <c r="B285" s="137"/>
      <c r="C285" s="166" t="s">
        <v>558</v>
      </c>
      <c r="D285" s="166" t="s">
        <v>182</v>
      </c>
      <c r="E285" s="167" t="s">
        <v>556</v>
      </c>
      <c r="F285" s="308" t="s">
        <v>557</v>
      </c>
      <c r="G285" s="308"/>
      <c r="H285" s="308"/>
      <c r="I285" s="308"/>
      <c r="J285" s="168" t="s">
        <v>422</v>
      </c>
      <c r="K285" s="169">
        <v>10.18</v>
      </c>
      <c r="L285" s="309">
        <v>62</v>
      </c>
      <c r="M285" s="309"/>
      <c r="N285" s="310">
        <f t="shared" si="75"/>
        <v>631.16</v>
      </c>
      <c r="O285" s="310"/>
      <c r="P285" s="310"/>
      <c r="Q285" s="310"/>
      <c r="R285" s="140"/>
      <c r="T285" s="170" t="s">
        <v>5</v>
      </c>
      <c r="U285" s="43" t="s">
        <v>42</v>
      </c>
      <c r="V285" s="186"/>
      <c r="W285" s="171">
        <f t="shared" si="76"/>
        <v>0</v>
      </c>
      <c r="X285" s="171">
        <v>0</v>
      </c>
      <c r="Y285" s="171">
        <f t="shared" si="77"/>
        <v>0</v>
      </c>
      <c r="Z285" s="171">
        <v>0</v>
      </c>
      <c r="AA285" s="172">
        <f t="shared" si="78"/>
        <v>0</v>
      </c>
      <c r="AR285" s="18" t="s">
        <v>93</v>
      </c>
      <c r="AT285" s="18" t="s">
        <v>182</v>
      </c>
      <c r="AU285" s="18" t="s">
        <v>86</v>
      </c>
      <c r="AY285" s="18" t="s">
        <v>181</v>
      </c>
      <c r="BE285" s="113">
        <f t="shared" si="79"/>
        <v>0</v>
      </c>
      <c r="BF285" s="113">
        <f t="shared" si="80"/>
        <v>631.16</v>
      </c>
      <c r="BG285" s="113">
        <f t="shared" si="81"/>
        <v>0</v>
      </c>
      <c r="BH285" s="113">
        <f t="shared" si="82"/>
        <v>0</v>
      </c>
      <c r="BI285" s="113">
        <f t="shared" si="83"/>
        <v>0</v>
      </c>
      <c r="BJ285" s="18" t="s">
        <v>86</v>
      </c>
      <c r="BK285" s="113">
        <f t="shared" si="84"/>
        <v>631.16</v>
      </c>
      <c r="BL285" s="18" t="s">
        <v>93</v>
      </c>
      <c r="BM285" s="18" t="s">
        <v>1564</v>
      </c>
    </row>
    <row r="286" spans="2:65" s="1" customFormat="1" ht="31.5" customHeight="1">
      <c r="B286" s="137"/>
      <c r="C286" s="166" t="s">
        <v>561</v>
      </c>
      <c r="D286" s="166" t="s">
        <v>182</v>
      </c>
      <c r="E286" s="167" t="s">
        <v>559</v>
      </c>
      <c r="F286" s="308" t="s">
        <v>560</v>
      </c>
      <c r="G286" s="308"/>
      <c r="H286" s="308"/>
      <c r="I286" s="308"/>
      <c r="J286" s="168" t="s">
        <v>422</v>
      </c>
      <c r="K286" s="169">
        <v>10.25</v>
      </c>
      <c r="L286" s="309">
        <v>200</v>
      </c>
      <c r="M286" s="309"/>
      <c r="N286" s="310">
        <f t="shared" si="75"/>
        <v>2050</v>
      </c>
      <c r="O286" s="310"/>
      <c r="P286" s="310"/>
      <c r="Q286" s="310"/>
      <c r="R286" s="140"/>
      <c r="T286" s="170" t="s">
        <v>5</v>
      </c>
      <c r="U286" s="43" t="s">
        <v>42</v>
      </c>
      <c r="V286" s="186"/>
      <c r="W286" s="171">
        <f t="shared" si="76"/>
        <v>0</v>
      </c>
      <c r="X286" s="171">
        <v>0</v>
      </c>
      <c r="Y286" s="171">
        <f t="shared" si="77"/>
        <v>0</v>
      </c>
      <c r="Z286" s="171">
        <v>0</v>
      </c>
      <c r="AA286" s="172">
        <f t="shared" si="78"/>
        <v>0</v>
      </c>
      <c r="AR286" s="18" t="s">
        <v>93</v>
      </c>
      <c r="AT286" s="18" t="s">
        <v>182</v>
      </c>
      <c r="AU286" s="18" t="s">
        <v>86</v>
      </c>
      <c r="AY286" s="18" t="s">
        <v>181</v>
      </c>
      <c r="BE286" s="113">
        <f t="shared" si="79"/>
        <v>0</v>
      </c>
      <c r="BF286" s="113">
        <f t="shared" si="80"/>
        <v>2050</v>
      </c>
      <c r="BG286" s="113">
        <f t="shared" si="81"/>
        <v>0</v>
      </c>
      <c r="BH286" s="113">
        <f t="shared" si="82"/>
        <v>0</v>
      </c>
      <c r="BI286" s="113">
        <f t="shared" si="83"/>
        <v>0</v>
      </c>
      <c r="BJ286" s="18" t="s">
        <v>86</v>
      </c>
      <c r="BK286" s="113">
        <f t="shared" si="84"/>
        <v>2050</v>
      </c>
      <c r="BL286" s="18" t="s">
        <v>93</v>
      </c>
      <c r="BM286" s="18" t="s">
        <v>1565</v>
      </c>
    </row>
    <row r="287" spans="2:65" s="1" customFormat="1" ht="22.5" customHeight="1">
      <c r="B287" s="137"/>
      <c r="C287" s="166" t="s">
        <v>564</v>
      </c>
      <c r="D287" s="166" t="s">
        <v>182</v>
      </c>
      <c r="E287" s="167" t="s">
        <v>562</v>
      </c>
      <c r="F287" s="308" t="s">
        <v>563</v>
      </c>
      <c r="G287" s="308"/>
      <c r="H287" s="308"/>
      <c r="I287" s="308"/>
      <c r="J287" s="168" t="s">
        <v>193</v>
      </c>
      <c r="K287" s="169">
        <v>46.85</v>
      </c>
      <c r="L287" s="309">
        <v>120</v>
      </c>
      <c r="M287" s="309"/>
      <c r="N287" s="310">
        <f t="shared" si="75"/>
        <v>5622</v>
      </c>
      <c r="O287" s="310"/>
      <c r="P287" s="310"/>
      <c r="Q287" s="310"/>
      <c r="R287" s="140"/>
      <c r="T287" s="170" t="s">
        <v>5</v>
      </c>
      <c r="U287" s="43" t="s">
        <v>42</v>
      </c>
      <c r="V287" s="186"/>
      <c r="W287" s="171">
        <f t="shared" si="76"/>
        <v>0</v>
      </c>
      <c r="X287" s="171">
        <v>0</v>
      </c>
      <c r="Y287" s="171">
        <f t="shared" si="77"/>
        <v>0</v>
      </c>
      <c r="Z287" s="171">
        <v>0</v>
      </c>
      <c r="AA287" s="172">
        <f t="shared" si="78"/>
        <v>0</v>
      </c>
      <c r="AR287" s="18" t="s">
        <v>93</v>
      </c>
      <c r="AT287" s="18" t="s">
        <v>182</v>
      </c>
      <c r="AU287" s="18" t="s">
        <v>86</v>
      </c>
      <c r="AY287" s="18" t="s">
        <v>181</v>
      </c>
      <c r="BE287" s="113">
        <f t="shared" si="79"/>
        <v>0</v>
      </c>
      <c r="BF287" s="113">
        <f t="shared" si="80"/>
        <v>5622</v>
      </c>
      <c r="BG287" s="113">
        <f t="shared" si="81"/>
        <v>0</v>
      </c>
      <c r="BH287" s="113">
        <f t="shared" si="82"/>
        <v>0</v>
      </c>
      <c r="BI287" s="113">
        <f t="shared" si="83"/>
        <v>0</v>
      </c>
      <c r="BJ287" s="18" t="s">
        <v>86</v>
      </c>
      <c r="BK287" s="113">
        <f t="shared" si="84"/>
        <v>5622</v>
      </c>
      <c r="BL287" s="18" t="s">
        <v>93</v>
      </c>
      <c r="BM287" s="18" t="s">
        <v>1566</v>
      </c>
    </row>
    <row r="288" spans="2:65" s="1" customFormat="1" ht="22.5" customHeight="1">
      <c r="B288" s="137"/>
      <c r="C288" s="166" t="s">
        <v>567</v>
      </c>
      <c r="D288" s="166" t="s">
        <v>182</v>
      </c>
      <c r="E288" s="167" t="s">
        <v>565</v>
      </c>
      <c r="F288" s="308" t="s">
        <v>566</v>
      </c>
      <c r="G288" s="308"/>
      <c r="H288" s="308"/>
      <c r="I288" s="308"/>
      <c r="J288" s="168" t="s">
        <v>345</v>
      </c>
      <c r="K288" s="169">
        <v>2</v>
      </c>
      <c r="L288" s="309">
        <v>800</v>
      </c>
      <c r="M288" s="309"/>
      <c r="N288" s="310">
        <f t="shared" si="75"/>
        <v>1600</v>
      </c>
      <c r="O288" s="310"/>
      <c r="P288" s="310"/>
      <c r="Q288" s="310"/>
      <c r="R288" s="140"/>
      <c r="T288" s="170" t="s">
        <v>5</v>
      </c>
      <c r="U288" s="43" t="s">
        <v>42</v>
      </c>
      <c r="V288" s="186"/>
      <c r="W288" s="171">
        <f t="shared" si="76"/>
        <v>0</v>
      </c>
      <c r="X288" s="171">
        <v>0</v>
      </c>
      <c r="Y288" s="171">
        <f t="shared" si="77"/>
        <v>0</v>
      </c>
      <c r="Z288" s="171">
        <v>0</v>
      </c>
      <c r="AA288" s="172">
        <f t="shared" si="78"/>
        <v>0</v>
      </c>
      <c r="AR288" s="18" t="s">
        <v>93</v>
      </c>
      <c r="AT288" s="18" t="s">
        <v>182</v>
      </c>
      <c r="AU288" s="18" t="s">
        <v>86</v>
      </c>
      <c r="AY288" s="18" t="s">
        <v>181</v>
      </c>
      <c r="BE288" s="113">
        <f t="shared" si="79"/>
        <v>0</v>
      </c>
      <c r="BF288" s="113">
        <f t="shared" si="80"/>
        <v>1600</v>
      </c>
      <c r="BG288" s="113">
        <f t="shared" si="81"/>
        <v>0</v>
      </c>
      <c r="BH288" s="113">
        <f t="shared" si="82"/>
        <v>0</v>
      </c>
      <c r="BI288" s="113">
        <f t="shared" si="83"/>
        <v>0</v>
      </c>
      <c r="BJ288" s="18" t="s">
        <v>86</v>
      </c>
      <c r="BK288" s="113">
        <f t="shared" si="84"/>
        <v>1600</v>
      </c>
      <c r="BL288" s="18" t="s">
        <v>93</v>
      </c>
      <c r="BM288" s="18" t="s">
        <v>1567</v>
      </c>
    </row>
    <row r="289" spans="2:65" s="1" customFormat="1" ht="22.5" customHeight="1">
      <c r="B289" s="137"/>
      <c r="C289" s="166" t="s">
        <v>570</v>
      </c>
      <c r="D289" s="166" t="s">
        <v>182</v>
      </c>
      <c r="E289" s="167" t="s">
        <v>568</v>
      </c>
      <c r="F289" s="308" t="s">
        <v>569</v>
      </c>
      <c r="G289" s="308"/>
      <c r="H289" s="308"/>
      <c r="I289" s="308"/>
      <c r="J289" s="168" t="s">
        <v>345</v>
      </c>
      <c r="K289" s="169">
        <v>1</v>
      </c>
      <c r="L289" s="309">
        <v>500</v>
      </c>
      <c r="M289" s="309"/>
      <c r="N289" s="310">
        <f t="shared" si="75"/>
        <v>500</v>
      </c>
      <c r="O289" s="310"/>
      <c r="P289" s="310"/>
      <c r="Q289" s="310"/>
      <c r="R289" s="140"/>
      <c r="T289" s="170" t="s">
        <v>5</v>
      </c>
      <c r="U289" s="43" t="s">
        <v>42</v>
      </c>
      <c r="V289" s="186"/>
      <c r="W289" s="171">
        <f t="shared" si="76"/>
        <v>0</v>
      </c>
      <c r="X289" s="171">
        <v>0</v>
      </c>
      <c r="Y289" s="171">
        <f t="shared" si="77"/>
        <v>0</v>
      </c>
      <c r="Z289" s="171">
        <v>0</v>
      </c>
      <c r="AA289" s="172">
        <f t="shared" si="78"/>
        <v>0</v>
      </c>
      <c r="AR289" s="18" t="s">
        <v>93</v>
      </c>
      <c r="AT289" s="18" t="s">
        <v>182</v>
      </c>
      <c r="AU289" s="18" t="s">
        <v>86</v>
      </c>
      <c r="AY289" s="18" t="s">
        <v>181</v>
      </c>
      <c r="BE289" s="113">
        <f t="shared" si="79"/>
        <v>0</v>
      </c>
      <c r="BF289" s="113">
        <f t="shared" si="80"/>
        <v>500</v>
      </c>
      <c r="BG289" s="113">
        <f t="shared" si="81"/>
        <v>0</v>
      </c>
      <c r="BH289" s="113">
        <f t="shared" si="82"/>
        <v>0</v>
      </c>
      <c r="BI289" s="113">
        <f t="shared" si="83"/>
        <v>0</v>
      </c>
      <c r="BJ289" s="18" t="s">
        <v>86</v>
      </c>
      <c r="BK289" s="113">
        <f t="shared" si="84"/>
        <v>500</v>
      </c>
      <c r="BL289" s="18" t="s">
        <v>93</v>
      </c>
      <c r="BM289" s="18" t="s">
        <v>1568</v>
      </c>
    </row>
    <row r="290" spans="2:65" s="1" customFormat="1" ht="31.5" customHeight="1">
      <c r="B290" s="137"/>
      <c r="C290" s="166" t="s">
        <v>573</v>
      </c>
      <c r="D290" s="166" t="s">
        <v>182</v>
      </c>
      <c r="E290" s="167" t="s">
        <v>571</v>
      </c>
      <c r="F290" s="308" t="s">
        <v>572</v>
      </c>
      <c r="G290" s="308"/>
      <c r="H290" s="308"/>
      <c r="I290" s="308"/>
      <c r="J290" s="168" t="s">
        <v>372</v>
      </c>
      <c r="K290" s="192">
        <v>676.54100000000005</v>
      </c>
      <c r="L290" s="309">
        <v>1</v>
      </c>
      <c r="M290" s="309"/>
      <c r="N290" s="310">
        <f t="shared" si="75"/>
        <v>676.54</v>
      </c>
      <c r="O290" s="310"/>
      <c r="P290" s="310"/>
      <c r="Q290" s="310"/>
      <c r="R290" s="140"/>
      <c r="T290" s="170" t="s">
        <v>5</v>
      </c>
      <c r="U290" s="43" t="s">
        <v>42</v>
      </c>
      <c r="V290" s="186"/>
      <c r="W290" s="171">
        <f t="shared" si="76"/>
        <v>0</v>
      </c>
      <c r="X290" s="171">
        <v>0</v>
      </c>
      <c r="Y290" s="171">
        <f t="shared" si="77"/>
        <v>0</v>
      </c>
      <c r="Z290" s="171">
        <v>0</v>
      </c>
      <c r="AA290" s="172">
        <f t="shared" si="78"/>
        <v>0</v>
      </c>
      <c r="AR290" s="18" t="s">
        <v>93</v>
      </c>
      <c r="AT290" s="18" t="s">
        <v>182</v>
      </c>
      <c r="AU290" s="18" t="s">
        <v>86</v>
      </c>
      <c r="AY290" s="18" t="s">
        <v>181</v>
      </c>
      <c r="BE290" s="113">
        <f t="shared" si="79"/>
        <v>0</v>
      </c>
      <c r="BF290" s="113">
        <f t="shared" si="80"/>
        <v>676.54</v>
      </c>
      <c r="BG290" s="113">
        <f t="shared" si="81"/>
        <v>0</v>
      </c>
      <c r="BH290" s="113">
        <f t="shared" si="82"/>
        <v>0</v>
      </c>
      <c r="BI290" s="113">
        <f t="shared" si="83"/>
        <v>0</v>
      </c>
      <c r="BJ290" s="18" t="s">
        <v>86</v>
      </c>
      <c r="BK290" s="113">
        <f t="shared" si="84"/>
        <v>676.54</v>
      </c>
      <c r="BL290" s="18" t="s">
        <v>93</v>
      </c>
      <c r="BM290" s="18" t="s">
        <v>1569</v>
      </c>
    </row>
    <row r="291" spans="2:65" s="10" customFormat="1" ht="29.85" customHeight="1">
      <c r="B291" s="155"/>
      <c r="C291" s="156"/>
      <c r="D291" s="165" t="s">
        <v>1517</v>
      </c>
      <c r="E291" s="165"/>
      <c r="F291" s="165"/>
      <c r="G291" s="165"/>
      <c r="H291" s="165"/>
      <c r="I291" s="165"/>
      <c r="J291" s="165"/>
      <c r="K291" s="165"/>
      <c r="L291" s="165"/>
      <c r="M291" s="165"/>
      <c r="N291" s="314">
        <f>BK291</f>
        <v>1320.4199999999998</v>
      </c>
      <c r="O291" s="315"/>
      <c r="P291" s="315"/>
      <c r="Q291" s="315"/>
      <c r="R291" s="158"/>
      <c r="T291" s="159"/>
      <c r="U291" s="156"/>
      <c r="V291" s="156"/>
      <c r="W291" s="160">
        <f>SUM(W292:W296)</f>
        <v>0</v>
      </c>
      <c r="X291" s="156"/>
      <c r="Y291" s="160">
        <f>SUM(Y292:Y296)</f>
        <v>0</v>
      </c>
      <c r="Z291" s="156"/>
      <c r="AA291" s="161">
        <f>SUM(AA292:AA296)</f>
        <v>0</v>
      </c>
      <c r="AR291" s="162" t="s">
        <v>82</v>
      </c>
      <c r="AT291" s="163" t="s">
        <v>74</v>
      </c>
      <c r="AU291" s="163" t="s">
        <v>82</v>
      </c>
      <c r="AY291" s="162" t="s">
        <v>181</v>
      </c>
      <c r="BK291" s="164">
        <f>SUM(BK292:BK296)</f>
        <v>1320.4199999999998</v>
      </c>
    </row>
    <row r="292" spans="2:65" s="1" customFormat="1" ht="31.5" customHeight="1">
      <c r="B292" s="137"/>
      <c r="C292" s="166" t="s">
        <v>576</v>
      </c>
      <c r="D292" s="166" t="s">
        <v>182</v>
      </c>
      <c r="E292" s="167" t="s">
        <v>574</v>
      </c>
      <c r="F292" s="308" t="s">
        <v>575</v>
      </c>
      <c r="G292" s="308"/>
      <c r="H292" s="308"/>
      <c r="I292" s="308"/>
      <c r="J292" s="168" t="s">
        <v>193</v>
      </c>
      <c r="K292" s="169">
        <v>41.075000000000003</v>
      </c>
      <c r="L292" s="309">
        <v>14</v>
      </c>
      <c r="M292" s="309"/>
      <c r="N292" s="310">
        <f>ROUND(L292*K292,2)</f>
        <v>575.04999999999995</v>
      </c>
      <c r="O292" s="310"/>
      <c r="P292" s="310"/>
      <c r="Q292" s="310"/>
      <c r="R292" s="140"/>
      <c r="T292" s="170" t="s">
        <v>5</v>
      </c>
      <c r="U292" s="43" t="s">
        <v>42</v>
      </c>
      <c r="V292" s="186"/>
      <c r="W292" s="171">
        <f>V292*K292</f>
        <v>0</v>
      </c>
      <c r="X292" s="171">
        <v>0</v>
      </c>
      <c r="Y292" s="171">
        <f>X292*K292</f>
        <v>0</v>
      </c>
      <c r="Z292" s="171">
        <v>0</v>
      </c>
      <c r="AA292" s="172">
        <f>Z292*K292</f>
        <v>0</v>
      </c>
      <c r="AR292" s="18" t="s">
        <v>93</v>
      </c>
      <c r="AT292" s="18" t="s">
        <v>182</v>
      </c>
      <c r="AU292" s="18" t="s">
        <v>86</v>
      </c>
      <c r="AY292" s="18" t="s">
        <v>181</v>
      </c>
      <c r="BE292" s="113">
        <f>IF(U292="základná",N292,0)</f>
        <v>0</v>
      </c>
      <c r="BF292" s="113">
        <f>IF(U292="znížená",N292,0)</f>
        <v>575.04999999999995</v>
      </c>
      <c r="BG292" s="113">
        <f>IF(U292="zákl. prenesená",N292,0)</f>
        <v>0</v>
      </c>
      <c r="BH292" s="113">
        <f>IF(U292="zníž. prenesená",N292,0)</f>
        <v>0</v>
      </c>
      <c r="BI292" s="113">
        <f>IF(U292="nulová",N292,0)</f>
        <v>0</v>
      </c>
      <c r="BJ292" s="18" t="s">
        <v>86</v>
      </c>
      <c r="BK292" s="113">
        <f>ROUND(L292*K292,2)</f>
        <v>575.04999999999995</v>
      </c>
      <c r="BL292" s="18" t="s">
        <v>93</v>
      </c>
      <c r="BM292" s="18" t="s">
        <v>1570</v>
      </c>
    </row>
    <row r="293" spans="2:65" s="1" customFormat="1" ht="22.5" customHeight="1">
      <c r="B293" s="137"/>
      <c r="C293" s="173" t="s">
        <v>579</v>
      </c>
      <c r="D293" s="173" t="s">
        <v>356</v>
      </c>
      <c r="E293" s="174" t="s">
        <v>577</v>
      </c>
      <c r="F293" s="311" t="s">
        <v>578</v>
      </c>
      <c r="G293" s="311"/>
      <c r="H293" s="311"/>
      <c r="I293" s="311"/>
      <c r="J293" s="175" t="s">
        <v>193</v>
      </c>
      <c r="K293" s="176">
        <v>4.1139999999999999</v>
      </c>
      <c r="L293" s="312">
        <v>18</v>
      </c>
      <c r="M293" s="312"/>
      <c r="N293" s="313">
        <f>ROUND(L293*K293,2)</f>
        <v>74.05</v>
      </c>
      <c r="O293" s="310"/>
      <c r="P293" s="310"/>
      <c r="Q293" s="310"/>
      <c r="R293" s="140"/>
      <c r="T293" s="170" t="s">
        <v>5</v>
      </c>
      <c r="U293" s="43" t="s">
        <v>42</v>
      </c>
      <c r="V293" s="186"/>
      <c r="W293" s="171">
        <f>V293*K293</f>
        <v>0</v>
      </c>
      <c r="X293" s="171">
        <v>0</v>
      </c>
      <c r="Y293" s="171">
        <f>X293*K293</f>
        <v>0</v>
      </c>
      <c r="Z293" s="171">
        <v>0</v>
      </c>
      <c r="AA293" s="172">
        <f>Z293*K293</f>
        <v>0</v>
      </c>
      <c r="AR293" s="18" t="s">
        <v>198</v>
      </c>
      <c r="AT293" s="18" t="s">
        <v>356</v>
      </c>
      <c r="AU293" s="18" t="s">
        <v>86</v>
      </c>
      <c r="AY293" s="18" t="s">
        <v>181</v>
      </c>
      <c r="BE293" s="113">
        <f>IF(U293="základná",N293,0)</f>
        <v>0</v>
      </c>
      <c r="BF293" s="113">
        <f>IF(U293="znížená",N293,0)</f>
        <v>74.05</v>
      </c>
      <c r="BG293" s="113">
        <f>IF(U293="zákl. prenesená",N293,0)</f>
        <v>0</v>
      </c>
      <c r="BH293" s="113">
        <f>IF(U293="zníž. prenesená",N293,0)</f>
        <v>0</v>
      </c>
      <c r="BI293" s="113">
        <f>IF(U293="nulová",N293,0)</f>
        <v>0</v>
      </c>
      <c r="BJ293" s="18" t="s">
        <v>86</v>
      </c>
      <c r="BK293" s="113">
        <f>ROUND(L293*K293,2)</f>
        <v>74.05</v>
      </c>
      <c r="BL293" s="18" t="s">
        <v>93</v>
      </c>
      <c r="BM293" s="18" t="s">
        <v>1571</v>
      </c>
    </row>
    <row r="294" spans="2:65" s="1" customFormat="1" ht="22.5" customHeight="1">
      <c r="B294" s="137"/>
      <c r="C294" s="173" t="s">
        <v>582</v>
      </c>
      <c r="D294" s="173" t="s">
        <v>356</v>
      </c>
      <c r="E294" s="174" t="s">
        <v>580</v>
      </c>
      <c r="F294" s="311" t="s">
        <v>581</v>
      </c>
      <c r="G294" s="311"/>
      <c r="H294" s="311"/>
      <c r="I294" s="311"/>
      <c r="J294" s="175" t="s">
        <v>193</v>
      </c>
      <c r="K294" s="176">
        <v>17.088999999999999</v>
      </c>
      <c r="L294" s="312">
        <v>18</v>
      </c>
      <c r="M294" s="312"/>
      <c r="N294" s="313">
        <f>ROUND(L294*K294,2)</f>
        <v>307.60000000000002</v>
      </c>
      <c r="O294" s="310"/>
      <c r="P294" s="310"/>
      <c r="Q294" s="310"/>
      <c r="R294" s="140"/>
      <c r="T294" s="170" t="s">
        <v>5</v>
      </c>
      <c r="U294" s="43" t="s">
        <v>42</v>
      </c>
      <c r="V294" s="186"/>
      <c r="W294" s="171">
        <f>V294*K294</f>
        <v>0</v>
      </c>
      <c r="X294" s="171">
        <v>0</v>
      </c>
      <c r="Y294" s="171">
        <f>X294*K294</f>
        <v>0</v>
      </c>
      <c r="Z294" s="171">
        <v>0</v>
      </c>
      <c r="AA294" s="172">
        <f>Z294*K294</f>
        <v>0</v>
      </c>
      <c r="AR294" s="18" t="s">
        <v>198</v>
      </c>
      <c r="AT294" s="18" t="s">
        <v>356</v>
      </c>
      <c r="AU294" s="18" t="s">
        <v>86</v>
      </c>
      <c r="AY294" s="18" t="s">
        <v>181</v>
      </c>
      <c r="BE294" s="113">
        <f>IF(U294="základná",N294,0)</f>
        <v>0</v>
      </c>
      <c r="BF294" s="113">
        <f>IF(U294="znížená",N294,0)</f>
        <v>307.60000000000002</v>
      </c>
      <c r="BG294" s="113">
        <f>IF(U294="zákl. prenesená",N294,0)</f>
        <v>0</v>
      </c>
      <c r="BH294" s="113">
        <f>IF(U294="zníž. prenesená",N294,0)</f>
        <v>0</v>
      </c>
      <c r="BI294" s="113">
        <f>IF(U294="nulová",N294,0)</f>
        <v>0</v>
      </c>
      <c r="BJ294" s="18" t="s">
        <v>86</v>
      </c>
      <c r="BK294" s="113">
        <f>ROUND(L294*K294,2)</f>
        <v>307.60000000000002</v>
      </c>
      <c r="BL294" s="18" t="s">
        <v>93</v>
      </c>
      <c r="BM294" s="18" t="s">
        <v>1572</v>
      </c>
    </row>
    <row r="295" spans="2:65" s="1" customFormat="1" ht="22.5" customHeight="1">
      <c r="B295" s="137"/>
      <c r="C295" s="173" t="s">
        <v>585</v>
      </c>
      <c r="D295" s="173" t="s">
        <v>356</v>
      </c>
      <c r="E295" s="174" t="s">
        <v>583</v>
      </c>
      <c r="F295" s="311" t="s">
        <v>584</v>
      </c>
      <c r="G295" s="311"/>
      <c r="H295" s="311"/>
      <c r="I295" s="311"/>
      <c r="J295" s="175" t="s">
        <v>193</v>
      </c>
      <c r="K295" s="176">
        <v>23.108000000000001</v>
      </c>
      <c r="L295" s="312">
        <v>15</v>
      </c>
      <c r="M295" s="312"/>
      <c r="N295" s="313">
        <f>ROUND(L295*K295,2)</f>
        <v>346.62</v>
      </c>
      <c r="O295" s="310"/>
      <c r="P295" s="310"/>
      <c r="Q295" s="310"/>
      <c r="R295" s="140"/>
      <c r="T295" s="170" t="s">
        <v>5</v>
      </c>
      <c r="U295" s="43" t="s">
        <v>42</v>
      </c>
      <c r="V295" s="186"/>
      <c r="W295" s="171">
        <f>V295*K295</f>
        <v>0</v>
      </c>
      <c r="X295" s="171">
        <v>0</v>
      </c>
      <c r="Y295" s="171">
        <f>X295*K295</f>
        <v>0</v>
      </c>
      <c r="Z295" s="171">
        <v>0</v>
      </c>
      <c r="AA295" s="172">
        <f>Z295*K295</f>
        <v>0</v>
      </c>
      <c r="AR295" s="18" t="s">
        <v>198</v>
      </c>
      <c r="AT295" s="18" t="s">
        <v>356</v>
      </c>
      <c r="AU295" s="18" t="s">
        <v>86</v>
      </c>
      <c r="AY295" s="18" t="s">
        <v>181</v>
      </c>
      <c r="BE295" s="113">
        <f>IF(U295="základná",N295,0)</f>
        <v>0</v>
      </c>
      <c r="BF295" s="113">
        <f>IF(U295="znížená",N295,0)</f>
        <v>346.62</v>
      </c>
      <c r="BG295" s="113">
        <f>IF(U295="zákl. prenesená",N295,0)</f>
        <v>0</v>
      </c>
      <c r="BH295" s="113">
        <f>IF(U295="zníž. prenesená",N295,0)</f>
        <v>0</v>
      </c>
      <c r="BI295" s="113">
        <f>IF(U295="nulová",N295,0)</f>
        <v>0</v>
      </c>
      <c r="BJ295" s="18" t="s">
        <v>86</v>
      </c>
      <c r="BK295" s="113">
        <f>ROUND(L295*K295,2)</f>
        <v>346.62</v>
      </c>
      <c r="BL295" s="18" t="s">
        <v>93</v>
      </c>
      <c r="BM295" s="18" t="s">
        <v>1573</v>
      </c>
    </row>
    <row r="296" spans="2:65" s="1" customFormat="1" ht="31.5" customHeight="1">
      <c r="B296" s="137"/>
      <c r="C296" s="166" t="s">
        <v>588</v>
      </c>
      <c r="D296" s="166" t="s">
        <v>182</v>
      </c>
      <c r="E296" s="167" t="s">
        <v>586</v>
      </c>
      <c r="F296" s="308" t="s">
        <v>587</v>
      </c>
      <c r="G296" s="308"/>
      <c r="H296" s="308"/>
      <c r="I296" s="308"/>
      <c r="J296" s="168" t="s">
        <v>372</v>
      </c>
      <c r="K296" s="192">
        <v>17.097999999999999</v>
      </c>
      <c r="L296" s="309">
        <v>1</v>
      </c>
      <c r="M296" s="309"/>
      <c r="N296" s="310">
        <f>ROUND(L296*K296,2)</f>
        <v>17.100000000000001</v>
      </c>
      <c r="O296" s="310"/>
      <c r="P296" s="310"/>
      <c r="Q296" s="310"/>
      <c r="R296" s="140"/>
      <c r="T296" s="170" t="s">
        <v>5</v>
      </c>
      <c r="U296" s="43" t="s">
        <v>42</v>
      </c>
      <c r="V296" s="186"/>
      <c r="W296" s="171">
        <f>V296*K296</f>
        <v>0</v>
      </c>
      <c r="X296" s="171">
        <v>0</v>
      </c>
      <c r="Y296" s="171">
        <f>X296*K296</f>
        <v>0</v>
      </c>
      <c r="Z296" s="171">
        <v>0</v>
      </c>
      <c r="AA296" s="172">
        <f>Z296*K296</f>
        <v>0</v>
      </c>
      <c r="AR296" s="18" t="s">
        <v>93</v>
      </c>
      <c r="AT296" s="18" t="s">
        <v>182</v>
      </c>
      <c r="AU296" s="18" t="s">
        <v>86</v>
      </c>
      <c r="AY296" s="18" t="s">
        <v>181</v>
      </c>
      <c r="BE296" s="113">
        <f>IF(U296="základná",N296,0)</f>
        <v>0</v>
      </c>
      <c r="BF296" s="113">
        <f>IF(U296="znížená",N296,0)</f>
        <v>17.100000000000001</v>
      </c>
      <c r="BG296" s="113">
        <f>IF(U296="zákl. prenesená",N296,0)</f>
        <v>0</v>
      </c>
      <c r="BH296" s="113">
        <f>IF(U296="zníž. prenesená",N296,0)</f>
        <v>0</v>
      </c>
      <c r="BI296" s="113">
        <f>IF(U296="nulová",N296,0)</f>
        <v>0</v>
      </c>
      <c r="BJ296" s="18" t="s">
        <v>86</v>
      </c>
      <c r="BK296" s="113">
        <f>ROUND(L296*K296,2)</f>
        <v>17.100000000000001</v>
      </c>
      <c r="BL296" s="18" t="s">
        <v>93</v>
      </c>
      <c r="BM296" s="18" t="s">
        <v>1574</v>
      </c>
    </row>
    <row r="297" spans="2:65" s="10" customFormat="1" ht="29.85" customHeight="1">
      <c r="B297" s="155"/>
      <c r="C297" s="156"/>
      <c r="D297" s="165" t="s">
        <v>1518</v>
      </c>
      <c r="E297" s="165"/>
      <c r="F297" s="165"/>
      <c r="G297" s="165"/>
      <c r="H297" s="165"/>
      <c r="I297" s="165"/>
      <c r="J297" s="165"/>
      <c r="K297" s="165"/>
      <c r="L297" s="165"/>
      <c r="M297" s="165"/>
      <c r="N297" s="314">
        <f>BK297</f>
        <v>7805.83</v>
      </c>
      <c r="O297" s="315"/>
      <c r="P297" s="315"/>
      <c r="Q297" s="315"/>
      <c r="R297" s="158"/>
      <c r="T297" s="159"/>
      <c r="U297" s="156"/>
      <c r="V297" s="156"/>
      <c r="W297" s="160">
        <f>SUM(W298:W303)</f>
        <v>0</v>
      </c>
      <c r="X297" s="156"/>
      <c r="Y297" s="160">
        <f>SUM(Y298:Y303)</f>
        <v>0</v>
      </c>
      <c r="Z297" s="156"/>
      <c r="AA297" s="161">
        <f>SUM(AA298:AA303)</f>
        <v>0</v>
      </c>
      <c r="AR297" s="162" t="s">
        <v>82</v>
      </c>
      <c r="AT297" s="163" t="s">
        <v>74</v>
      </c>
      <c r="AU297" s="163" t="s">
        <v>82</v>
      </c>
      <c r="AY297" s="162" t="s">
        <v>181</v>
      </c>
      <c r="BK297" s="164">
        <f>SUM(BK298:BK303)</f>
        <v>7805.83</v>
      </c>
    </row>
    <row r="298" spans="2:65" s="1" customFormat="1" ht="31.5" customHeight="1">
      <c r="B298" s="137"/>
      <c r="C298" s="166" t="s">
        <v>590</v>
      </c>
      <c r="D298" s="166" t="s">
        <v>182</v>
      </c>
      <c r="E298" s="167" t="s">
        <v>589</v>
      </c>
      <c r="F298" s="308" t="s">
        <v>1575</v>
      </c>
      <c r="G298" s="308"/>
      <c r="H298" s="308"/>
      <c r="I298" s="308"/>
      <c r="J298" s="168" t="s">
        <v>193</v>
      </c>
      <c r="K298" s="169">
        <v>252.815</v>
      </c>
      <c r="L298" s="309">
        <v>4</v>
      </c>
      <c r="M298" s="309"/>
      <c r="N298" s="310">
        <f t="shared" ref="N298:N303" si="85">ROUND(L298*K298,2)</f>
        <v>1011.26</v>
      </c>
      <c r="O298" s="310"/>
      <c r="P298" s="310"/>
      <c r="Q298" s="310"/>
      <c r="R298" s="140"/>
      <c r="T298" s="170" t="s">
        <v>5</v>
      </c>
      <c r="U298" s="43" t="s">
        <v>42</v>
      </c>
      <c r="V298" s="186"/>
      <c r="W298" s="171">
        <f t="shared" ref="W298:W303" si="86">V298*K298</f>
        <v>0</v>
      </c>
      <c r="X298" s="171">
        <v>0</v>
      </c>
      <c r="Y298" s="171">
        <f t="shared" ref="Y298:Y303" si="87">X298*K298</f>
        <v>0</v>
      </c>
      <c r="Z298" s="171">
        <v>0</v>
      </c>
      <c r="AA298" s="172">
        <f t="shared" ref="AA298:AA303" si="88">Z298*K298</f>
        <v>0</v>
      </c>
      <c r="AR298" s="18" t="s">
        <v>93</v>
      </c>
      <c r="AT298" s="18" t="s">
        <v>182</v>
      </c>
      <c r="AU298" s="18" t="s">
        <v>86</v>
      </c>
      <c r="AY298" s="18" t="s">
        <v>181</v>
      </c>
      <c r="BE298" s="113">
        <f t="shared" ref="BE298:BE303" si="89">IF(U298="základná",N298,0)</f>
        <v>0</v>
      </c>
      <c r="BF298" s="113">
        <f t="shared" ref="BF298:BF303" si="90">IF(U298="znížená",N298,0)</f>
        <v>1011.26</v>
      </c>
      <c r="BG298" s="113">
        <f t="shared" ref="BG298:BG303" si="91">IF(U298="zákl. prenesená",N298,0)</f>
        <v>0</v>
      </c>
      <c r="BH298" s="113">
        <f t="shared" ref="BH298:BH303" si="92">IF(U298="zníž. prenesená",N298,0)</f>
        <v>0</v>
      </c>
      <c r="BI298" s="113">
        <f t="shared" ref="BI298:BI303" si="93">IF(U298="nulová",N298,0)</f>
        <v>0</v>
      </c>
      <c r="BJ298" s="18" t="s">
        <v>86</v>
      </c>
      <c r="BK298" s="113">
        <f t="shared" ref="BK298:BK303" si="94">ROUND(L298*K298,2)</f>
        <v>1011.26</v>
      </c>
      <c r="BL298" s="18" t="s">
        <v>93</v>
      </c>
      <c r="BM298" s="18" t="s">
        <v>1576</v>
      </c>
    </row>
    <row r="299" spans="2:65" s="1" customFormat="1" ht="22.5" customHeight="1">
      <c r="B299" s="137"/>
      <c r="C299" s="173" t="s">
        <v>593</v>
      </c>
      <c r="D299" s="173" t="s">
        <v>356</v>
      </c>
      <c r="E299" s="174" t="s">
        <v>591</v>
      </c>
      <c r="F299" s="311" t="s">
        <v>592</v>
      </c>
      <c r="G299" s="311"/>
      <c r="H299" s="311"/>
      <c r="I299" s="311"/>
      <c r="J299" s="175" t="s">
        <v>193</v>
      </c>
      <c r="K299" s="176">
        <v>226.916</v>
      </c>
      <c r="L299" s="312">
        <v>13</v>
      </c>
      <c r="M299" s="312"/>
      <c r="N299" s="313">
        <f t="shared" si="85"/>
        <v>2949.91</v>
      </c>
      <c r="O299" s="310"/>
      <c r="P299" s="310"/>
      <c r="Q299" s="310"/>
      <c r="R299" s="140"/>
      <c r="T299" s="170" t="s">
        <v>5</v>
      </c>
      <c r="U299" s="43" t="s">
        <v>42</v>
      </c>
      <c r="V299" s="186"/>
      <c r="W299" s="171">
        <f t="shared" si="86"/>
        <v>0</v>
      </c>
      <c r="X299" s="171">
        <v>0</v>
      </c>
      <c r="Y299" s="171">
        <f t="shared" si="87"/>
        <v>0</v>
      </c>
      <c r="Z299" s="171">
        <v>0</v>
      </c>
      <c r="AA299" s="172">
        <f t="shared" si="88"/>
        <v>0</v>
      </c>
      <c r="AR299" s="18" t="s">
        <v>198</v>
      </c>
      <c r="AT299" s="18" t="s">
        <v>356</v>
      </c>
      <c r="AU299" s="18" t="s">
        <v>86</v>
      </c>
      <c r="AY299" s="18" t="s">
        <v>181</v>
      </c>
      <c r="BE299" s="113">
        <f t="shared" si="89"/>
        <v>0</v>
      </c>
      <c r="BF299" s="113">
        <f t="shared" si="90"/>
        <v>2949.91</v>
      </c>
      <c r="BG299" s="113">
        <f t="shared" si="91"/>
        <v>0</v>
      </c>
      <c r="BH299" s="113">
        <f t="shared" si="92"/>
        <v>0</v>
      </c>
      <c r="BI299" s="113">
        <f t="shared" si="93"/>
        <v>0</v>
      </c>
      <c r="BJ299" s="18" t="s">
        <v>86</v>
      </c>
      <c r="BK299" s="113">
        <f t="shared" si="94"/>
        <v>2949.91</v>
      </c>
      <c r="BL299" s="18" t="s">
        <v>93</v>
      </c>
      <c r="BM299" s="18" t="s">
        <v>1577</v>
      </c>
    </row>
    <row r="300" spans="2:65" s="1" customFormat="1" ht="22.5" customHeight="1">
      <c r="B300" s="137"/>
      <c r="C300" s="173" t="s">
        <v>596</v>
      </c>
      <c r="D300" s="173" t="s">
        <v>356</v>
      </c>
      <c r="E300" s="174" t="s">
        <v>594</v>
      </c>
      <c r="F300" s="311" t="s">
        <v>595</v>
      </c>
      <c r="G300" s="311"/>
      <c r="H300" s="311"/>
      <c r="I300" s="311"/>
      <c r="J300" s="175" t="s">
        <v>193</v>
      </c>
      <c r="K300" s="176">
        <v>38.368000000000002</v>
      </c>
      <c r="L300" s="312">
        <v>17</v>
      </c>
      <c r="M300" s="312"/>
      <c r="N300" s="313">
        <f t="shared" si="85"/>
        <v>652.26</v>
      </c>
      <c r="O300" s="310"/>
      <c r="P300" s="310"/>
      <c r="Q300" s="310"/>
      <c r="R300" s="140"/>
      <c r="T300" s="170" t="s">
        <v>5</v>
      </c>
      <c r="U300" s="43" t="s">
        <v>42</v>
      </c>
      <c r="V300" s="186"/>
      <c r="W300" s="171">
        <f t="shared" si="86"/>
        <v>0</v>
      </c>
      <c r="X300" s="171">
        <v>0</v>
      </c>
      <c r="Y300" s="171">
        <f t="shared" si="87"/>
        <v>0</v>
      </c>
      <c r="Z300" s="171">
        <v>0</v>
      </c>
      <c r="AA300" s="172">
        <f t="shared" si="88"/>
        <v>0</v>
      </c>
      <c r="AR300" s="18" t="s">
        <v>198</v>
      </c>
      <c r="AT300" s="18" t="s">
        <v>356</v>
      </c>
      <c r="AU300" s="18" t="s">
        <v>86</v>
      </c>
      <c r="AY300" s="18" t="s">
        <v>181</v>
      </c>
      <c r="BE300" s="113">
        <f t="shared" si="89"/>
        <v>0</v>
      </c>
      <c r="BF300" s="113">
        <f t="shared" si="90"/>
        <v>652.26</v>
      </c>
      <c r="BG300" s="113">
        <f t="shared" si="91"/>
        <v>0</v>
      </c>
      <c r="BH300" s="113">
        <f t="shared" si="92"/>
        <v>0</v>
      </c>
      <c r="BI300" s="113">
        <f t="shared" si="93"/>
        <v>0</v>
      </c>
      <c r="BJ300" s="18" t="s">
        <v>86</v>
      </c>
      <c r="BK300" s="113">
        <f t="shared" si="94"/>
        <v>652.26</v>
      </c>
      <c r="BL300" s="18" t="s">
        <v>93</v>
      </c>
      <c r="BM300" s="18" t="s">
        <v>1578</v>
      </c>
    </row>
    <row r="301" spans="2:65" s="1" customFormat="1" ht="31.5" customHeight="1">
      <c r="B301" s="137"/>
      <c r="C301" s="166" t="s">
        <v>599</v>
      </c>
      <c r="D301" s="166" t="s">
        <v>182</v>
      </c>
      <c r="E301" s="167" t="s">
        <v>597</v>
      </c>
      <c r="F301" s="308" t="s">
        <v>598</v>
      </c>
      <c r="G301" s="308"/>
      <c r="H301" s="308"/>
      <c r="I301" s="308"/>
      <c r="J301" s="168" t="s">
        <v>193</v>
      </c>
      <c r="K301" s="169">
        <v>175.76</v>
      </c>
      <c r="L301" s="309">
        <v>3</v>
      </c>
      <c r="M301" s="309"/>
      <c r="N301" s="310">
        <f t="shared" si="85"/>
        <v>527.28</v>
      </c>
      <c r="O301" s="310"/>
      <c r="P301" s="310"/>
      <c r="Q301" s="310"/>
      <c r="R301" s="140"/>
      <c r="T301" s="170" t="s">
        <v>5</v>
      </c>
      <c r="U301" s="43" t="s">
        <v>42</v>
      </c>
      <c r="V301" s="186"/>
      <c r="W301" s="171">
        <f t="shared" si="86"/>
        <v>0</v>
      </c>
      <c r="X301" s="171">
        <v>0</v>
      </c>
      <c r="Y301" s="171">
        <f t="shared" si="87"/>
        <v>0</v>
      </c>
      <c r="Z301" s="171">
        <v>0</v>
      </c>
      <c r="AA301" s="172">
        <f t="shared" si="88"/>
        <v>0</v>
      </c>
      <c r="AR301" s="18" t="s">
        <v>93</v>
      </c>
      <c r="AT301" s="18" t="s">
        <v>182</v>
      </c>
      <c r="AU301" s="18" t="s">
        <v>86</v>
      </c>
      <c r="AY301" s="18" t="s">
        <v>181</v>
      </c>
      <c r="BE301" s="113">
        <f t="shared" si="89"/>
        <v>0</v>
      </c>
      <c r="BF301" s="113">
        <f t="shared" si="90"/>
        <v>527.28</v>
      </c>
      <c r="BG301" s="113">
        <f t="shared" si="91"/>
        <v>0</v>
      </c>
      <c r="BH301" s="113">
        <f t="shared" si="92"/>
        <v>0</v>
      </c>
      <c r="BI301" s="113">
        <f t="shared" si="93"/>
        <v>0</v>
      </c>
      <c r="BJ301" s="18" t="s">
        <v>86</v>
      </c>
      <c r="BK301" s="113">
        <f t="shared" si="94"/>
        <v>527.28</v>
      </c>
      <c r="BL301" s="18" t="s">
        <v>93</v>
      </c>
      <c r="BM301" s="18" t="s">
        <v>1579</v>
      </c>
    </row>
    <row r="302" spans="2:65" s="1" customFormat="1" ht="22.5" customHeight="1">
      <c r="B302" s="137"/>
      <c r="C302" s="173" t="s">
        <v>601</v>
      </c>
      <c r="D302" s="173" t="s">
        <v>356</v>
      </c>
      <c r="E302" s="174" t="s">
        <v>600</v>
      </c>
      <c r="F302" s="311" t="s">
        <v>1580</v>
      </c>
      <c r="G302" s="311"/>
      <c r="H302" s="311"/>
      <c r="I302" s="311"/>
      <c r="J302" s="175" t="s">
        <v>193</v>
      </c>
      <c r="K302" s="176">
        <v>184.548</v>
      </c>
      <c r="L302" s="312">
        <v>14</v>
      </c>
      <c r="M302" s="312"/>
      <c r="N302" s="313">
        <f t="shared" si="85"/>
        <v>2583.67</v>
      </c>
      <c r="O302" s="310"/>
      <c r="P302" s="310"/>
      <c r="Q302" s="310"/>
      <c r="R302" s="140"/>
      <c r="T302" s="170" t="s">
        <v>5</v>
      </c>
      <c r="U302" s="43" t="s">
        <v>42</v>
      </c>
      <c r="V302" s="186"/>
      <c r="W302" s="171">
        <f t="shared" si="86"/>
        <v>0</v>
      </c>
      <c r="X302" s="171">
        <v>0</v>
      </c>
      <c r="Y302" s="171">
        <f t="shared" si="87"/>
        <v>0</v>
      </c>
      <c r="Z302" s="171">
        <v>0</v>
      </c>
      <c r="AA302" s="172">
        <f t="shared" si="88"/>
        <v>0</v>
      </c>
      <c r="AR302" s="18" t="s">
        <v>198</v>
      </c>
      <c r="AT302" s="18" t="s">
        <v>356</v>
      </c>
      <c r="AU302" s="18" t="s">
        <v>86</v>
      </c>
      <c r="AY302" s="18" t="s">
        <v>181</v>
      </c>
      <c r="BE302" s="113">
        <f t="shared" si="89"/>
        <v>0</v>
      </c>
      <c r="BF302" s="113">
        <f t="shared" si="90"/>
        <v>2583.67</v>
      </c>
      <c r="BG302" s="113">
        <f t="shared" si="91"/>
        <v>0</v>
      </c>
      <c r="BH302" s="113">
        <f t="shared" si="92"/>
        <v>0</v>
      </c>
      <c r="BI302" s="113">
        <f t="shared" si="93"/>
        <v>0</v>
      </c>
      <c r="BJ302" s="18" t="s">
        <v>86</v>
      </c>
      <c r="BK302" s="113">
        <f t="shared" si="94"/>
        <v>2583.67</v>
      </c>
      <c r="BL302" s="18" t="s">
        <v>93</v>
      </c>
      <c r="BM302" s="18" t="s">
        <v>1581</v>
      </c>
    </row>
    <row r="303" spans="2:65" s="1" customFormat="1" ht="31.5" customHeight="1">
      <c r="B303" s="137"/>
      <c r="C303" s="166" t="s">
        <v>604</v>
      </c>
      <c r="D303" s="166" t="s">
        <v>182</v>
      </c>
      <c r="E303" s="167" t="s">
        <v>602</v>
      </c>
      <c r="F303" s="308" t="s">
        <v>603</v>
      </c>
      <c r="G303" s="308"/>
      <c r="H303" s="308"/>
      <c r="I303" s="308"/>
      <c r="J303" s="168" t="s">
        <v>372</v>
      </c>
      <c r="K303" s="192">
        <v>81.453999999999994</v>
      </c>
      <c r="L303" s="309">
        <v>1</v>
      </c>
      <c r="M303" s="309"/>
      <c r="N303" s="310">
        <f t="shared" si="85"/>
        <v>81.45</v>
      </c>
      <c r="O303" s="310"/>
      <c r="P303" s="310"/>
      <c r="Q303" s="310"/>
      <c r="R303" s="140"/>
      <c r="T303" s="170" t="s">
        <v>5</v>
      </c>
      <c r="U303" s="43" t="s">
        <v>42</v>
      </c>
      <c r="V303" s="186"/>
      <c r="W303" s="171">
        <f t="shared" si="86"/>
        <v>0</v>
      </c>
      <c r="X303" s="171">
        <v>0</v>
      </c>
      <c r="Y303" s="171">
        <f t="shared" si="87"/>
        <v>0</v>
      </c>
      <c r="Z303" s="171">
        <v>0</v>
      </c>
      <c r="AA303" s="172">
        <f t="shared" si="88"/>
        <v>0</v>
      </c>
      <c r="AR303" s="18" t="s">
        <v>93</v>
      </c>
      <c r="AT303" s="18" t="s">
        <v>182</v>
      </c>
      <c r="AU303" s="18" t="s">
        <v>86</v>
      </c>
      <c r="AY303" s="18" t="s">
        <v>181</v>
      </c>
      <c r="BE303" s="113">
        <f t="shared" si="89"/>
        <v>0</v>
      </c>
      <c r="BF303" s="113">
        <f t="shared" si="90"/>
        <v>81.45</v>
      </c>
      <c r="BG303" s="113">
        <f t="shared" si="91"/>
        <v>0</v>
      </c>
      <c r="BH303" s="113">
        <f t="shared" si="92"/>
        <v>0</v>
      </c>
      <c r="BI303" s="113">
        <f t="shared" si="93"/>
        <v>0</v>
      </c>
      <c r="BJ303" s="18" t="s">
        <v>86</v>
      </c>
      <c r="BK303" s="113">
        <f t="shared" si="94"/>
        <v>81.45</v>
      </c>
      <c r="BL303" s="18" t="s">
        <v>93</v>
      </c>
      <c r="BM303" s="18" t="s">
        <v>1582</v>
      </c>
    </row>
    <row r="304" spans="2:65" s="10" customFormat="1" ht="29.85" customHeight="1">
      <c r="B304" s="155"/>
      <c r="C304" s="156"/>
      <c r="D304" s="165" t="s">
        <v>1519</v>
      </c>
      <c r="E304" s="165"/>
      <c r="F304" s="165"/>
      <c r="G304" s="165"/>
      <c r="H304" s="165"/>
      <c r="I304" s="165"/>
      <c r="J304" s="165"/>
      <c r="K304" s="165"/>
      <c r="L304" s="165"/>
      <c r="M304" s="165"/>
      <c r="N304" s="314">
        <f>BK304</f>
        <v>3582.0899999999997</v>
      </c>
      <c r="O304" s="315"/>
      <c r="P304" s="315"/>
      <c r="Q304" s="315"/>
      <c r="R304" s="158"/>
      <c r="T304" s="159"/>
      <c r="U304" s="156"/>
      <c r="V304" s="156"/>
      <c r="W304" s="160">
        <f>SUM(W305:W307)</f>
        <v>0</v>
      </c>
      <c r="X304" s="156"/>
      <c r="Y304" s="160">
        <f>SUM(Y305:Y307)</f>
        <v>0</v>
      </c>
      <c r="Z304" s="156"/>
      <c r="AA304" s="161">
        <f>SUM(AA305:AA307)</f>
        <v>0</v>
      </c>
      <c r="AR304" s="162" t="s">
        <v>82</v>
      </c>
      <c r="AT304" s="163" t="s">
        <v>74</v>
      </c>
      <c r="AU304" s="163" t="s">
        <v>82</v>
      </c>
      <c r="AY304" s="162" t="s">
        <v>181</v>
      </c>
      <c r="BK304" s="164">
        <f>SUM(BK305:BK307)</f>
        <v>3582.0899999999997</v>
      </c>
    </row>
    <row r="305" spans="2:65" s="1" customFormat="1" ht="31.5" customHeight="1">
      <c r="B305" s="137"/>
      <c r="C305" s="166" t="s">
        <v>607</v>
      </c>
      <c r="D305" s="166" t="s">
        <v>182</v>
      </c>
      <c r="E305" s="167" t="s">
        <v>605</v>
      </c>
      <c r="F305" s="308" t="s">
        <v>606</v>
      </c>
      <c r="G305" s="308"/>
      <c r="H305" s="308"/>
      <c r="I305" s="308"/>
      <c r="J305" s="168" t="s">
        <v>193</v>
      </c>
      <c r="K305" s="169">
        <v>145.9</v>
      </c>
      <c r="L305" s="309">
        <v>12</v>
      </c>
      <c r="M305" s="309"/>
      <c r="N305" s="310">
        <f>ROUND(L305*K305,2)</f>
        <v>1750.8</v>
      </c>
      <c r="O305" s="310"/>
      <c r="P305" s="310"/>
      <c r="Q305" s="310"/>
      <c r="R305" s="140"/>
      <c r="T305" s="170" t="s">
        <v>5</v>
      </c>
      <c r="U305" s="43" t="s">
        <v>42</v>
      </c>
      <c r="V305" s="186"/>
      <c r="W305" s="171">
        <f>V305*K305</f>
        <v>0</v>
      </c>
      <c r="X305" s="171">
        <v>0</v>
      </c>
      <c r="Y305" s="171">
        <f>X305*K305</f>
        <v>0</v>
      </c>
      <c r="Z305" s="171">
        <v>0</v>
      </c>
      <c r="AA305" s="172">
        <f>Z305*K305</f>
        <v>0</v>
      </c>
      <c r="AR305" s="18" t="s">
        <v>93</v>
      </c>
      <c r="AT305" s="18" t="s">
        <v>182</v>
      </c>
      <c r="AU305" s="18" t="s">
        <v>86</v>
      </c>
      <c r="AY305" s="18" t="s">
        <v>181</v>
      </c>
      <c r="BE305" s="113">
        <f>IF(U305="základná",N305,0)</f>
        <v>0</v>
      </c>
      <c r="BF305" s="113">
        <f>IF(U305="znížená",N305,0)</f>
        <v>1750.8</v>
      </c>
      <c r="BG305" s="113">
        <f>IF(U305="zákl. prenesená",N305,0)</f>
        <v>0</v>
      </c>
      <c r="BH305" s="113">
        <f>IF(U305="zníž. prenesená",N305,0)</f>
        <v>0</v>
      </c>
      <c r="BI305" s="113">
        <f>IF(U305="nulová",N305,0)</f>
        <v>0</v>
      </c>
      <c r="BJ305" s="18" t="s">
        <v>86</v>
      </c>
      <c r="BK305" s="113">
        <f>ROUND(L305*K305,2)</f>
        <v>1750.8</v>
      </c>
      <c r="BL305" s="18" t="s">
        <v>93</v>
      </c>
      <c r="BM305" s="18" t="s">
        <v>1583</v>
      </c>
    </row>
    <row r="306" spans="2:65" s="1" customFormat="1" ht="22.5" customHeight="1">
      <c r="B306" s="137"/>
      <c r="C306" s="173" t="s">
        <v>609</v>
      </c>
      <c r="D306" s="173" t="s">
        <v>356</v>
      </c>
      <c r="E306" s="174" t="s">
        <v>608</v>
      </c>
      <c r="F306" s="311" t="s">
        <v>1584</v>
      </c>
      <c r="G306" s="311"/>
      <c r="H306" s="311"/>
      <c r="I306" s="311"/>
      <c r="J306" s="175" t="s">
        <v>193</v>
      </c>
      <c r="K306" s="176">
        <v>148.81800000000001</v>
      </c>
      <c r="L306" s="312">
        <v>12</v>
      </c>
      <c r="M306" s="312"/>
      <c r="N306" s="313">
        <f>ROUND(L306*K306,2)</f>
        <v>1785.82</v>
      </c>
      <c r="O306" s="310"/>
      <c r="P306" s="310"/>
      <c r="Q306" s="310"/>
      <c r="R306" s="140"/>
      <c r="T306" s="170" t="s">
        <v>5</v>
      </c>
      <c r="U306" s="43" t="s">
        <v>42</v>
      </c>
      <c r="V306" s="186"/>
      <c r="W306" s="171">
        <f>V306*K306</f>
        <v>0</v>
      </c>
      <c r="X306" s="171">
        <v>0</v>
      </c>
      <c r="Y306" s="171">
        <f>X306*K306</f>
        <v>0</v>
      </c>
      <c r="Z306" s="171">
        <v>0</v>
      </c>
      <c r="AA306" s="172">
        <f>Z306*K306</f>
        <v>0</v>
      </c>
      <c r="AR306" s="18" t="s">
        <v>198</v>
      </c>
      <c r="AT306" s="18" t="s">
        <v>356</v>
      </c>
      <c r="AU306" s="18" t="s">
        <v>86</v>
      </c>
      <c r="AY306" s="18" t="s">
        <v>181</v>
      </c>
      <c r="BE306" s="113">
        <f>IF(U306="základná",N306,0)</f>
        <v>0</v>
      </c>
      <c r="BF306" s="113">
        <f>IF(U306="znížená",N306,0)</f>
        <v>1785.82</v>
      </c>
      <c r="BG306" s="113">
        <f>IF(U306="zákl. prenesená",N306,0)</f>
        <v>0</v>
      </c>
      <c r="BH306" s="113">
        <f>IF(U306="zníž. prenesená",N306,0)</f>
        <v>0</v>
      </c>
      <c r="BI306" s="113">
        <f>IF(U306="nulová",N306,0)</f>
        <v>0</v>
      </c>
      <c r="BJ306" s="18" t="s">
        <v>86</v>
      </c>
      <c r="BK306" s="113">
        <f>ROUND(L306*K306,2)</f>
        <v>1785.82</v>
      </c>
      <c r="BL306" s="18" t="s">
        <v>93</v>
      </c>
      <c r="BM306" s="18" t="s">
        <v>1585</v>
      </c>
    </row>
    <row r="307" spans="2:65" s="1" customFormat="1" ht="31.5" customHeight="1">
      <c r="B307" s="137"/>
      <c r="C307" s="166" t="s">
        <v>612</v>
      </c>
      <c r="D307" s="166" t="s">
        <v>182</v>
      </c>
      <c r="E307" s="167" t="s">
        <v>610</v>
      </c>
      <c r="F307" s="308" t="s">
        <v>611</v>
      </c>
      <c r="G307" s="308"/>
      <c r="H307" s="308"/>
      <c r="I307" s="308"/>
      <c r="J307" s="168" t="s">
        <v>372</v>
      </c>
      <c r="K307" s="192">
        <v>45.466000000000001</v>
      </c>
      <c r="L307" s="309">
        <v>1</v>
      </c>
      <c r="M307" s="309"/>
      <c r="N307" s="310">
        <f>ROUND(L307*K307,2)</f>
        <v>45.47</v>
      </c>
      <c r="O307" s="310"/>
      <c r="P307" s="310"/>
      <c r="Q307" s="310"/>
      <c r="R307" s="140"/>
      <c r="T307" s="170" t="s">
        <v>5</v>
      </c>
      <c r="U307" s="43" t="s">
        <v>42</v>
      </c>
      <c r="V307" s="186"/>
      <c r="W307" s="171">
        <f>V307*K307</f>
        <v>0</v>
      </c>
      <c r="X307" s="171">
        <v>0</v>
      </c>
      <c r="Y307" s="171">
        <f>X307*K307</f>
        <v>0</v>
      </c>
      <c r="Z307" s="171">
        <v>0</v>
      </c>
      <c r="AA307" s="172">
        <f>Z307*K307</f>
        <v>0</v>
      </c>
      <c r="AR307" s="18" t="s">
        <v>93</v>
      </c>
      <c r="AT307" s="18" t="s">
        <v>182</v>
      </c>
      <c r="AU307" s="18" t="s">
        <v>86</v>
      </c>
      <c r="AY307" s="18" t="s">
        <v>181</v>
      </c>
      <c r="BE307" s="113">
        <f>IF(U307="základná",N307,0)</f>
        <v>0</v>
      </c>
      <c r="BF307" s="113">
        <f>IF(U307="znížená",N307,0)</f>
        <v>45.47</v>
      </c>
      <c r="BG307" s="113">
        <f>IF(U307="zákl. prenesená",N307,0)</f>
        <v>0</v>
      </c>
      <c r="BH307" s="113">
        <f>IF(U307="zníž. prenesená",N307,0)</f>
        <v>0</v>
      </c>
      <c r="BI307" s="113">
        <f>IF(U307="nulová",N307,0)</f>
        <v>0</v>
      </c>
      <c r="BJ307" s="18" t="s">
        <v>86</v>
      </c>
      <c r="BK307" s="113">
        <f>ROUND(L307*K307,2)</f>
        <v>45.47</v>
      </c>
      <c r="BL307" s="18" t="s">
        <v>93</v>
      </c>
      <c r="BM307" s="18" t="s">
        <v>1586</v>
      </c>
    </row>
    <row r="308" spans="2:65" s="10" customFormat="1" ht="29.85" customHeight="1">
      <c r="B308" s="155"/>
      <c r="C308" s="156"/>
      <c r="D308" s="165" t="s">
        <v>1520</v>
      </c>
      <c r="E308" s="165"/>
      <c r="F308" s="165"/>
      <c r="G308" s="165"/>
      <c r="H308" s="165"/>
      <c r="I308" s="165"/>
      <c r="J308" s="165"/>
      <c r="K308" s="165"/>
      <c r="L308" s="165"/>
      <c r="M308" s="165"/>
      <c r="N308" s="314">
        <f>BK308</f>
        <v>3216.96</v>
      </c>
      <c r="O308" s="315"/>
      <c r="P308" s="315"/>
      <c r="Q308" s="315"/>
      <c r="R308" s="158"/>
      <c r="T308" s="159"/>
      <c r="U308" s="156"/>
      <c r="V308" s="156"/>
      <c r="W308" s="160">
        <f>W309</f>
        <v>0</v>
      </c>
      <c r="X308" s="156"/>
      <c r="Y308" s="160">
        <f>Y309</f>
        <v>0</v>
      </c>
      <c r="Z308" s="156"/>
      <c r="AA308" s="161">
        <f>AA309</f>
        <v>0</v>
      </c>
      <c r="AR308" s="162" t="s">
        <v>82</v>
      </c>
      <c r="AT308" s="163" t="s">
        <v>74</v>
      </c>
      <c r="AU308" s="163" t="s">
        <v>82</v>
      </c>
      <c r="AY308" s="162" t="s">
        <v>181</v>
      </c>
      <c r="BK308" s="164">
        <f>BK309</f>
        <v>3216.96</v>
      </c>
    </row>
    <row r="309" spans="2:65" s="1" customFormat="1" ht="22.5" customHeight="1">
      <c r="B309" s="137"/>
      <c r="C309" s="166" t="s">
        <v>615</v>
      </c>
      <c r="D309" s="166" t="s">
        <v>182</v>
      </c>
      <c r="E309" s="167" t="s">
        <v>613</v>
      </c>
      <c r="F309" s="308" t="s">
        <v>614</v>
      </c>
      <c r="G309" s="308"/>
      <c r="H309" s="308"/>
      <c r="I309" s="308"/>
      <c r="J309" s="168" t="s">
        <v>193</v>
      </c>
      <c r="K309" s="169">
        <v>1608.48</v>
      </c>
      <c r="L309" s="309">
        <v>2</v>
      </c>
      <c r="M309" s="309"/>
      <c r="N309" s="310">
        <f>ROUND(L309*K309,2)</f>
        <v>3216.96</v>
      </c>
      <c r="O309" s="310"/>
      <c r="P309" s="310"/>
      <c r="Q309" s="310"/>
      <c r="R309" s="140"/>
      <c r="T309" s="170" t="s">
        <v>5</v>
      </c>
      <c r="U309" s="43" t="s">
        <v>42</v>
      </c>
      <c r="V309" s="186"/>
      <c r="W309" s="171">
        <f>V309*K309</f>
        <v>0</v>
      </c>
      <c r="X309" s="171">
        <v>0</v>
      </c>
      <c r="Y309" s="171">
        <f>X309*K309</f>
        <v>0</v>
      </c>
      <c r="Z309" s="171">
        <v>0</v>
      </c>
      <c r="AA309" s="172">
        <f>Z309*K309</f>
        <v>0</v>
      </c>
      <c r="AR309" s="18" t="s">
        <v>93</v>
      </c>
      <c r="AT309" s="18" t="s">
        <v>182</v>
      </c>
      <c r="AU309" s="18" t="s">
        <v>86</v>
      </c>
      <c r="AY309" s="18" t="s">
        <v>181</v>
      </c>
      <c r="BE309" s="113">
        <f>IF(U309="základná",N309,0)</f>
        <v>0</v>
      </c>
      <c r="BF309" s="113">
        <f>IF(U309="znížená",N309,0)</f>
        <v>3216.96</v>
      </c>
      <c r="BG309" s="113">
        <f>IF(U309="zákl. prenesená",N309,0)</f>
        <v>0</v>
      </c>
      <c r="BH309" s="113">
        <f>IF(U309="zníž. prenesená",N309,0)</f>
        <v>0</v>
      </c>
      <c r="BI309" s="113">
        <f>IF(U309="nulová",N309,0)</f>
        <v>0</v>
      </c>
      <c r="BJ309" s="18" t="s">
        <v>86</v>
      </c>
      <c r="BK309" s="113">
        <f>ROUND(L309*K309,2)</f>
        <v>3216.96</v>
      </c>
      <c r="BL309" s="18" t="s">
        <v>93</v>
      </c>
      <c r="BM309" s="18" t="s">
        <v>1587</v>
      </c>
    </row>
    <row r="310" spans="2:65" s="10" customFormat="1" ht="37.35" customHeight="1">
      <c r="B310" s="155"/>
      <c r="C310" s="156"/>
      <c r="D310" s="157" t="s">
        <v>1521</v>
      </c>
      <c r="E310" s="157"/>
      <c r="F310" s="157"/>
      <c r="G310" s="157"/>
      <c r="H310" s="157"/>
      <c r="I310" s="157"/>
      <c r="J310" s="157"/>
      <c r="K310" s="157"/>
      <c r="L310" s="157"/>
      <c r="M310" s="157"/>
      <c r="N310" s="316">
        <f>BK310</f>
        <v>9500</v>
      </c>
      <c r="O310" s="317"/>
      <c r="P310" s="317"/>
      <c r="Q310" s="317"/>
      <c r="R310" s="158"/>
      <c r="T310" s="159"/>
      <c r="U310" s="156"/>
      <c r="V310" s="156"/>
      <c r="W310" s="160">
        <f>W311</f>
        <v>0</v>
      </c>
      <c r="X310" s="156"/>
      <c r="Y310" s="160">
        <f>Y311</f>
        <v>0</v>
      </c>
      <c r="Z310" s="156"/>
      <c r="AA310" s="161">
        <f>AA311</f>
        <v>0</v>
      </c>
      <c r="AR310" s="162" t="s">
        <v>82</v>
      </c>
      <c r="AT310" s="163" t="s">
        <v>74</v>
      </c>
      <c r="AU310" s="163" t="s">
        <v>75</v>
      </c>
      <c r="AY310" s="162" t="s">
        <v>181</v>
      </c>
      <c r="BK310" s="164">
        <f>BK311</f>
        <v>9500</v>
      </c>
    </row>
    <row r="311" spans="2:65" s="10" customFormat="1" ht="20.100000000000001" customHeight="1">
      <c r="B311" s="155"/>
      <c r="C311" s="156"/>
      <c r="D311" s="165" t="s">
        <v>1522</v>
      </c>
      <c r="E311" s="165"/>
      <c r="F311" s="165"/>
      <c r="G311" s="165"/>
      <c r="H311" s="165"/>
      <c r="I311" s="165"/>
      <c r="J311" s="165"/>
      <c r="K311" s="165"/>
      <c r="L311" s="165"/>
      <c r="M311" s="165"/>
      <c r="N311" s="318">
        <f>BK311</f>
        <v>9500</v>
      </c>
      <c r="O311" s="319"/>
      <c r="P311" s="319"/>
      <c r="Q311" s="319"/>
      <c r="R311" s="158"/>
      <c r="T311" s="159"/>
      <c r="U311" s="156"/>
      <c r="V311" s="156"/>
      <c r="W311" s="160">
        <f>W312</f>
        <v>0</v>
      </c>
      <c r="X311" s="156"/>
      <c r="Y311" s="160">
        <f>Y312</f>
        <v>0</v>
      </c>
      <c r="Z311" s="156"/>
      <c r="AA311" s="161">
        <f>AA312</f>
        <v>0</v>
      </c>
      <c r="AR311" s="162" t="s">
        <v>82</v>
      </c>
      <c r="AT311" s="163" t="s">
        <v>74</v>
      </c>
      <c r="AU311" s="163" t="s">
        <v>82</v>
      </c>
      <c r="AY311" s="162" t="s">
        <v>181</v>
      </c>
      <c r="BK311" s="164">
        <f>BK312</f>
        <v>9500</v>
      </c>
    </row>
    <row r="312" spans="2:65" s="1" customFormat="1" ht="31.5" customHeight="1">
      <c r="B312" s="137"/>
      <c r="C312" s="166" t="s">
        <v>1588</v>
      </c>
      <c r="D312" s="166" t="s">
        <v>182</v>
      </c>
      <c r="E312" s="167" t="s">
        <v>616</v>
      </c>
      <c r="F312" s="308" t="s">
        <v>617</v>
      </c>
      <c r="G312" s="308"/>
      <c r="H312" s="308"/>
      <c r="I312" s="308"/>
      <c r="J312" s="168" t="s">
        <v>618</v>
      </c>
      <c r="K312" s="169">
        <v>1</v>
      </c>
      <c r="L312" s="309">
        <v>9500</v>
      </c>
      <c r="M312" s="309"/>
      <c r="N312" s="310">
        <f>ROUND(L312*K312,2)</f>
        <v>9500</v>
      </c>
      <c r="O312" s="310"/>
      <c r="P312" s="310"/>
      <c r="Q312" s="310"/>
      <c r="R312" s="140"/>
      <c r="T312" s="170" t="s">
        <v>5</v>
      </c>
      <c r="U312" s="43" t="s">
        <v>42</v>
      </c>
      <c r="V312" s="186"/>
      <c r="W312" s="171">
        <f>V312*K312</f>
        <v>0</v>
      </c>
      <c r="X312" s="171">
        <v>0</v>
      </c>
      <c r="Y312" s="171">
        <f>X312*K312</f>
        <v>0</v>
      </c>
      <c r="Z312" s="171">
        <v>0</v>
      </c>
      <c r="AA312" s="172">
        <f>Z312*K312</f>
        <v>0</v>
      </c>
      <c r="AR312" s="18" t="s">
        <v>93</v>
      </c>
      <c r="AT312" s="18" t="s">
        <v>182</v>
      </c>
      <c r="AU312" s="18" t="s">
        <v>86</v>
      </c>
      <c r="AY312" s="18" t="s">
        <v>181</v>
      </c>
      <c r="BE312" s="113">
        <f>IF(U312="základná",N312,0)</f>
        <v>0</v>
      </c>
      <c r="BF312" s="113">
        <f>IF(U312="znížená",N312,0)</f>
        <v>9500</v>
      </c>
      <c r="BG312" s="113">
        <f>IF(U312="zákl. prenesená",N312,0)</f>
        <v>0</v>
      </c>
      <c r="BH312" s="113">
        <f>IF(U312="zníž. prenesená",N312,0)</f>
        <v>0</v>
      </c>
      <c r="BI312" s="113">
        <f>IF(U312="nulová",N312,0)</f>
        <v>0</v>
      </c>
      <c r="BJ312" s="18" t="s">
        <v>86</v>
      </c>
      <c r="BK312" s="113">
        <f>ROUND(L312*K312,2)</f>
        <v>9500</v>
      </c>
      <c r="BL312" s="18" t="s">
        <v>93</v>
      </c>
      <c r="BM312" s="18" t="s">
        <v>1589</v>
      </c>
    </row>
    <row r="313" spans="2:65" s="1" customFormat="1" ht="50.1" customHeight="1">
      <c r="B313" s="34"/>
      <c r="C313" s="186"/>
      <c r="D313" s="157" t="s">
        <v>619</v>
      </c>
      <c r="E313" s="186"/>
      <c r="F313" s="186"/>
      <c r="G313" s="186"/>
      <c r="H313" s="186"/>
      <c r="I313" s="186"/>
      <c r="J313" s="186"/>
      <c r="K313" s="186"/>
      <c r="L313" s="186"/>
      <c r="M313" s="186"/>
      <c r="N313" s="316">
        <f>BK313</f>
        <v>0</v>
      </c>
      <c r="O313" s="317"/>
      <c r="P313" s="317"/>
      <c r="Q313" s="317"/>
      <c r="R313" s="36"/>
      <c r="T313" s="177"/>
      <c r="U313" s="55"/>
      <c r="V313" s="55"/>
      <c r="W313" s="55"/>
      <c r="X313" s="55"/>
      <c r="Y313" s="55"/>
      <c r="Z313" s="55"/>
      <c r="AA313" s="57"/>
      <c r="AT313" s="18" t="s">
        <v>74</v>
      </c>
      <c r="AU313" s="18" t="s">
        <v>75</v>
      </c>
      <c r="AY313" s="18" t="s">
        <v>620</v>
      </c>
      <c r="BK313" s="113">
        <v>0</v>
      </c>
    </row>
    <row r="314" spans="2:65" s="1" customFormat="1" ht="6.9" customHeight="1">
      <c r="B314" s="58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60"/>
    </row>
  </sheetData>
  <mergeCells count="564">
    <mergeCell ref="N310:Q310"/>
    <mergeCell ref="N311:Q311"/>
    <mergeCell ref="N313:Q313"/>
    <mergeCell ref="H1:K1"/>
    <mergeCell ref="S2:AC2"/>
    <mergeCell ref="F312:I312"/>
    <mergeCell ref="L312:M312"/>
    <mergeCell ref="N312:Q312"/>
    <mergeCell ref="N139:Q139"/>
    <mergeCell ref="N140:Q140"/>
    <mergeCell ref="N141:Q141"/>
    <mergeCell ref="N145:Q145"/>
    <mergeCell ref="N155:Q155"/>
    <mergeCell ref="N167:Q167"/>
    <mergeCell ref="N190:Q190"/>
    <mergeCell ref="N199:Q199"/>
    <mergeCell ref="N205:Q205"/>
    <mergeCell ref="N207:Q207"/>
    <mergeCell ref="N208:Q208"/>
    <mergeCell ref="N216:Q216"/>
    <mergeCell ref="N222:Q222"/>
    <mergeCell ref="N232:Q232"/>
    <mergeCell ref="N235:Q235"/>
    <mergeCell ref="N240:Q240"/>
    <mergeCell ref="N291:Q291"/>
    <mergeCell ref="N297:Q297"/>
    <mergeCell ref="N304:Q304"/>
    <mergeCell ref="N308:Q308"/>
    <mergeCell ref="F306:I306"/>
    <mergeCell ref="L306:M306"/>
    <mergeCell ref="N306:Q306"/>
    <mergeCell ref="F307:I307"/>
    <mergeCell ref="L307:M307"/>
    <mergeCell ref="N307:Q307"/>
    <mergeCell ref="F299:I299"/>
    <mergeCell ref="L299:M299"/>
    <mergeCell ref="N299:Q299"/>
    <mergeCell ref="F300:I300"/>
    <mergeCell ref="L300:M300"/>
    <mergeCell ref="N300:Q300"/>
    <mergeCell ref="F301:I301"/>
    <mergeCell ref="L301:M301"/>
    <mergeCell ref="N301:Q301"/>
    <mergeCell ref="F295:I295"/>
    <mergeCell ref="L295:M295"/>
    <mergeCell ref="N295:Q295"/>
    <mergeCell ref="F296:I296"/>
    <mergeCell ref="L296:M296"/>
    <mergeCell ref="F309:I309"/>
    <mergeCell ref="L309:M309"/>
    <mergeCell ref="N309:Q309"/>
    <mergeCell ref="F302:I302"/>
    <mergeCell ref="L302:M302"/>
    <mergeCell ref="N302:Q302"/>
    <mergeCell ref="F303:I303"/>
    <mergeCell ref="L303:M303"/>
    <mergeCell ref="N303:Q303"/>
    <mergeCell ref="F305:I305"/>
    <mergeCell ref="L305:M305"/>
    <mergeCell ref="N305:Q305"/>
    <mergeCell ref="N296:Q296"/>
    <mergeCell ref="F298:I298"/>
    <mergeCell ref="L298:M298"/>
    <mergeCell ref="N298:Q298"/>
    <mergeCell ref="F292:I292"/>
    <mergeCell ref="L292:M292"/>
    <mergeCell ref="N292:Q292"/>
    <mergeCell ref="F293:I293"/>
    <mergeCell ref="L293:M293"/>
    <mergeCell ref="N293:Q293"/>
    <mergeCell ref="F294:I294"/>
    <mergeCell ref="L294:M294"/>
    <mergeCell ref="N294:Q294"/>
    <mergeCell ref="F288:I288"/>
    <mergeCell ref="L288:M288"/>
    <mergeCell ref="N288:Q288"/>
    <mergeCell ref="F289:I289"/>
    <mergeCell ref="L289:M289"/>
    <mergeCell ref="N289:Q289"/>
    <mergeCell ref="F290:I290"/>
    <mergeCell ref="L290:M290"/>
    <mergeCell ref="N290:Q290"/>
    <mergeCell ref="F285:I285"/>
    <mergeCell ref="L285:M285"/>
    <mergeCell ref="N285:Q285"/>
    <mergeCell ref="F286:I286"/>
    <mergeCell ref="L286:M286"/>
    <mergeCell ref="N286:Q286"/>
    <mergeCell ref="F287:I287"/>
    <mergeCell ref="L287:M287"/>
    <mergeCell ref="N287:Q287"/>
    <mergeCell ref="F282:I282"/>
    <mergeCell ref="L282:M282"/>
    <mergeCell ref="N282:Q282"/>
    <mergeCell ref="F283:I283"/>
    <mergeCell ref="L283:M283"/>
    <mergeCell ref="N283:Q283"/>
    <mergeCell ref="F284:I284"/>
    <mergeCell ref="L284:M284"/>
    <mergeCell ref="N284:Q284"/>
    <mergeCell ref="F279:I279"/>
    <mergeCell ref="L279:M279"/>
    <mergeCell ref="N279:Q279"/>
    <mergeCell ref="F280:I280"/>
    <mergeCell ref="L280:M280"/>
    <mergeCell ref="N280:Q280"/>
    <mergeCell ref="F281:I281"/>
    <mergeCell ref="L281:M281"/>
    <mergeCell ref="N281:Q281"/>
    <mergeCell ref="F276:I276"/>
    <mergeCell ref="L276:M276"/>
    <mergeCell ref="N276:Q276"/>
    <mergeCell ref="F277:I277"/>
    <mergeCell ref="L277:M277"/>
    <mergeCell ref="N277:Q277"/>
    <mergeCell ref="F278:I278"/>
    <mergeCell ref="L278:M278"/>
    <mergeCell ref="N278:Q278"/>
    <mergeCell ref="F273:I273"/>
    <mergeCell ref="L273:M273"/>
    <mergeCell ref="N273:Q273"/>
    <mergeCell ref="F274:I274"/>
    <mergeCell ref="L274:M274"/>
    <mergeCell ref="N274:Q274"/>
    <mergeCell ref="F275:I275"/>
    <mergeCell ref="L275:M275"/>
    <mergeCell ref="N275:Q275"/>
    <mergeCell ref="F270:I270"/>
    <mergeCell ref="L270:M270"/>
    <mergeCell ref="N270:Q270"/>
    <mergeCell ref="F271:I271"/>
    <mergeCell ref="L271:M271"/>
    <mergeCell ref="N271:Q271"/>
    <mergeCell ref="F272:I272"/>
    <mergeCell ref="L272:M272"/>
    <mergeCell ref="N272:Q272"/>
    <mergeCell ref="F267:I267"/>
    <mergeCell ref="L267:M267"/>
    <mergeCell ref="N267:Q267"/>
    <mergeCell ref="F268:I268"/>
    <mergeCell ref="L268:M268"/>
    <mergeCell ref="N268:Q268"/>
    <mergeCell ref="F269:I269"/>
    <mergeCell ref="L269:M269"/>
    <mergeCell ref="N269:Q269"/>
    <mergeCell ref="F264:I264"/>
    <mergeCell ref="L264:M264"/>
    <mergeCell ref="N264:Q264"/>
    <mergeCell ref="F265:I265"/>
    <mergeCell ref="L265:M265"/>
    <mergeCell ref="N265:Q265"/>
    <mergeCell ref="F266:I266"/>
    <mergeCell ref="L266:M266"/>
    <mergeCell ref="N266:Q266"/>
    <mergeCell ref="F260:I260"/>
    <mergeCell ref="L260:M260"/>
    <mergeCell ref="N260:Q260"/>
    <mergeCell ref="F262:I262"/>
    <mergeCell ref="L262:M262"/>
    <mergeCell ref="N262:Q262"/>
    <mergeCell ref="F263:I263"/>
    <mergeCell ref="L263:M263"/>
    <mergeCell ref="N263:Q263"/>
    <mergeCell ref="F261:I261"/>
    <mergeCell ref="L261:M261"/>
    <mergeCell ref="N261:Q261"/>
    <mergeCell ref="F257:I257"/>
    <mergeCell ref="L257:M257"/>
    <mergeCell ref="N257:Q257"/>
    <mergeCell ref="F258:I258"/>
    <mergeCell ref="L258:M258"/>
    <mergeCell ref="N258:Q258"/>
    <mergeCell ref="F259:I259"/>
    <mergeCell ref="L259:M259"/>
    <mergeCell ref="N259:Q259"/>
    <mergeCell ref="F254:I254"/>
    <mergeCell ref="L254:M254"/>
    <mergeCell ref="N254:Q254"/>
    <mergeCell ref="F255:I255"/>
    <mergeCell ref="L255:M255"/>
    <mergeCell ref="N255:Q255"/>
    <mergeCell ref="F256:I256"/>
    <mergeCell ref="L256:M256"/>
    <mergeCell ref="N256:Q256"/>
    <mergeCell ref="F250:I250"/>
    <mergeCell ref="L250:M250"/>
    <mergeCell ref="N250:Q250"/>
    <mergeCell ref="F251:I251"/>
    <mergeCell ref="L251:M251"/>
    <mergeCell ref="N251:Q251"/>
    <mergeCell ref="F253:I253"/>
    <mergeCell ref="L253:M253"/>
    <mergeCell ref="N253:Q253"/>
    <mergeCell ref="N252:Q252"/>
    <mergeCell ref="F247:I247"/>
    <mergeCell ref="L247:M247"/>
    <mergeCell ref="N247:Q247"/>
    <mergeCell ref="F248:I248"/>
    <mergeCell ref="L248:M248"/>
    <mergeCell ref="N248:Q248"/>
    <mergeCell ref="F249:I249"/>
    <mergeCell ref="L249:M249"/>
    <mergeCell ref="N249:Q249"/>
    <mergeCell ref="F244:I244"/>
    <mergeCell ref="L244:M244"/>
    <mergeCell ref="N244:Q244"/>
    <mergeCell ref="F245:I245"/>
    <mergeCell ref="L245:M245"/>
    <mergeCell ref="N245:Q245"/>
    <mergeCell ref="F246:I246"/>
    <mergeCell ref="L246:M246"/>
    <mergeCell ref="N246:Q246"/>
    <mergeCell ref="F241:I241"/>
    <mergeCell ref="L241:M241"/>
    <mergeCell ref="N241:Q241"/>
    <mergeCell ref="F242:I242"/>
    <mergeCell ref="L242:M242"/>
    <mergeCell ref="N242:Q242"/>
    <mergeCell ref="F243:I243"/>
    <mergeCell ref="L243:M243"/>
    <mergeCell ref="N243:Q243"/>
    <mergeCell ref="F237:I237"/>
    <mergeCell ref="L237:M237"/>
    <mergeCell ref="N237:Q237"/>
    <mergeCell ref="F238:I238"/>
    <mergeCell ref="L238:M238"/>
    <mergeCell ref="N238:Q238"/>
    <mergeCell ref="F239:I239"/>
    <mergeCell ref="L239:M239"/>
    <mergeCell ref="N239:Q239"/>
    <mergeCell ref="F233:I233"/>
    <mergeCell ref="L233:M233"/>
    <mergeCell ref="N233:Q233"/>
    <mergeCell ref="F234:I234"/>
    <mergeCell ref="L234:M234"/>
    <mergeCell ref="N234:Q234"/>
    <mergeCell ref="F236:I236"/>
    <mergeCell ref="L236:M236"/>
    <mergeCell ref="N236:Q236"/>
    <mergeCell ref="F229:I229"/>
    <mergeCell ref="L229:M229"/>
    <mergeCell ref="N229:Q229"/>
    <mergeCell ref="F230:I230"/>
    <mergeCell ref="L230:M230"/>
    <mergeCell ref="N230:Q230"/>
    <mergeCell ref="F231:I231"/>
    <mergeCell ref="L231:M231"/>
    <mergeCell ref="N231:Q231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F223:I223"/>
    <mergeCell ref="L223:M223"/>
    <mergeCell ref="N223:Q223"/>
    <mergeCell ref="F224:I224"/>
    <mergeCell ref="L224:M224"/>
    <mergeCell ref="N224:Q224"/>
    <mergeCell ref="F225:I225"/>
    <mergeCell ref="L225:M225"/>
    <mergeCell ref="N225:Q225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F215:I215"/>
    <mergeCell ref="L215:M215"/>
    <mergeCell ref="N215:Q215"/>
    <mergeCell ref="F217:I217"/>
    <mergeCell ref="L217:M217"/>
    <mergeCell ref="N217:Q217"/>
    <mergeCell ref="F218:I218"/>
    <mergeCell ref="L218:M218"/>
    <mergeCell ref="N218:Q218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03:I203"/>
    <mergeCell ref="L203:M203"/>
    <mergeCell ref="N203:Q203"/>
    <mergeCell ref="F204:I204"/>
    <mergeCell ref="L204:M204"/>
    <mergeCell ref="N204:Q204"/>
    <mergeCell ref="F206:I206"/>
    <mergeCell ref="L206:M206"/>
    <mergeCell ref="N206:Q206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89:I189"/>
    <mergeCell ref="L189:M189"/>
    <mergeCell ref="N189:Q189"/>
    <mergeCell ref="F191:I191"/>
    <mergeCell ref="L191:M191"/>
    <mergeCell ref="N191:Q191"/>
    <mergeCell ref="F192:I192"/>
    <mergeCell ref="L192:M192"/>
    <mergeCell ref="N192:Q192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4:I154"/>
    <mergeCell ref="L154:M154"/>
    <mergeCell ref="N154:Q154"/>
    <mergeCell ref="F156:I156"/>
    <mergeCell ref="L156:M156"/>
    <mergeCell ref="N156:Q156"/>
    <mergeCell ref="F157:I157"/>
    <mergeCell ref="L157:M157"/>
    <mergeCell ref="N157:Q157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4:I144"/>
    <mergeCell ref="L144:M144"/>
    <mergeCell ref="N144:Q144"/>
    <mergeCell ref="F146:I146"/>
    <mergeCell ref="L146:M146"/>
    <mergeCell ref="N146:Q146"/>
    <mergeCell ref="F147:I147"/>
    <mergeCell ref="L147:M147"/>
    <mergeCell ref="N147:Q147"/>
    <mergeCell ref="F138:I138"/>
    <mergeCell ref="L138:M138"/>
    <mergeCell ref="N138:Q138"/>
    <mergeCell ref="F142:I142"/>
    <mergeCell ref="L142:M142"/>
    <mergeCell ref="N142:Q142"/>
    <mergeCell ref="F143:I143"/>
    <mergeCell ref="L143:M143"/>
    <mergeCell ref="N143:Q143"/>
    <mergeCell ref="N119:Q119"/>
    <mergeCell ref="L121:Q121"/>
    <mergeCell ref="C127:Q127"/>
    <mergeCell ref="F129:P129"/>
    <mergeCell ref="F130:P130"/>
    <mergeCell ref="F131:P131"/>
    <mergeCell ref="M133:P133"/>
    <mergeCell ref="M135:Q135"/>
    <mergeCell ref="M136:Q136"/>
    <mergeCell ref="D114:H114"/>
    <mergeCell ref="N114:Q114"/>
    <mergeCell ref="D115:H115"/>
    <mergeCell ref="N115:Q115"/>
    <mergeCell ref="D116:H116"/>
    <mergeCell ref="N116:Q116"/>
    <mergeCell ref="D117:H117"/>
    <mergeCell ref="N117:Q117"/>
    <mergeCell ref="D118:H118"/>
    <mergeCell ref="N118:Q118"/>
    <mergeCell ref="N104:Q104"/>
    <mergeCell ref="N105:Q105"/>
    <mergeCell ref="N106:Q106"/>
    <mergeCell ref="N107:Q107"/>
    <mergeCell ref="N108:Q108"/>
    <mergeCell ref="N109:Q109"/>
    <mergeCell ref="N110:Q110"/>
    <mergeCell ref="N111:Q111"/>
    <mergeCell ref="N113:Q113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38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34"/>
  <sheetViews>
    <sheetView showGridLines="0" workbookViewId="0">
      <pane ySplit="1" topLeftCell="A2" activePane="bottomLeft" state="frozen"/>
      <selection pane="bottomLeft" activeCell="L228" sqref="L228:M228"/>
    </sheetView>
  </sheetViews>
  <sheetFormatPr defaultRowHeight="12"/>
  <cols>
    <col min="1" max="1" width="8.140625" customWidth="1"/>
    <col min="2" max="2" width="1.7109375" customWidth="1"/>
    <col min="3" max="4" width="4.140625" customWidth="1"/>
    <col min="5" max="5" width="17.140625" customWidth="1"/>
    <col min="6" max="7" width="11.140625" customWidth="1"/>
    <col min="8" max="8" width="12.28515625" customWidth="1"/>
    <col min="9" max="9" width="7" customWidth="1"/>
    <col min="10" max="10" width="5.140625" customWidth="1"/>
    <col min="11" max="11" width="11.28515625" customWidth="1"/>
    <col min="12" max="12" width="12" customWidth="1"/>
    <col min="13" max="14" width="6" customWidth="1"/>
    <col min="15" max="15" width="2" customWidth="1"/>
    <col min="16" max="16" width="12.285156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140625" hidden="1" customWidth="1"/>
    <col min="22" max="22" width="12.140625" hidden="1" customWidth="1"/>
    <col min="23" max="23" width="16.140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140625" hidden="1" customWidth="1"/>
    <col min="29" max="29" width="11" customWidth="1"/>
    <col min="30" max="30" width="15" customWidth="1"/>
    <col min="31" max="31" width="16.140625" customWidth="1"/>
    <col min="44" max="65" width="9.1406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133</v>
      </c>
      <c r="G1" s="14"/>
      <c r="H1" s="320" t="s">
        <v>134</v>
      </c>
      <c r="I1" s="320"/>
      <c r="J1" s="320"/>
      <c r="K1" s="320"/>
      <c r="L1" s="14" t="s">
        <v>135</v>
      </c>
      <c r="M1" s="12"/>
      <c r="N1" s="12"/>
      <c r="O1" s="13" t="s">
        <v>136</v>
      </c>
      <c r="P1" s="12"/>
      <c r="Q1" s="12"/>
      <c r="R1" s="12"/>
      <c r="S1" s="14" t="s">
        <v>137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>
      <c r="C2" s="235" t="s">
        <v>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79" t="s">
        <v>8</v>
      </c>
      <c r="T2" s="280"/>
      <c r="U2" s="280"/>
      <c r="V2" s="280"/>
      <c r="W2" s="280"/>
      <c r="X2" s="280"/>
      <c r="Y2" s="280"/>
      <c r="Z2" s="280"/>
      <c r="AA2" s="280"/>
      <c r="AB2" s="280"/>
      <c r="AC2" s="280"/>
      <c r="AT2" s="18" t="s">
        <v>89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75</v>
      </c>
    </row>
    <row r="4" spans="1:66" ht="36.9" customHeight="1">
      <c r="B4" s="22"/>
      <c r="C4" s="237" t="s">
        <v>138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"/>
      <c r="T4" s="24" t="s">
        <v>12</v>
      </c>
      <c r="AT4" s="18" t="s">
        <v>6</v>
      </c>
    </row>
    <row r="5" spans="1:66" ht="6.9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18</v>
      </c>
      <c r="E6" s="26"/>
      <c r="F6" s="286" t="str">
        <f>'Rekapitulácia stavby'!K6</f>
        <v>Novostavba materskej školy na parcele č.370/12, Púchov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6"/>
      <c r="R6" s="23"/>
    </row>
    <row r="7" spans="1:66" ht="25.35" customHeight="1">
      <c r="B7" s="22"/>
      <c r="C7" s="26"/>
      <c r="D7" s="30" t="s">
        <v>139</v>
      </c>
      <c r="E7" s="26"/>
      <c r="F7" s="286" t="s">
        <v>140</v>
      </c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6"/>
      <c r="R7" s="23"/>
    </row>
    <row r="8" spans="1:66" s="1" customFormat="1" ht="32.85" customHeight="1">
      <c r="B8" s="34"/>
      <c r="C8" s="35"/>
      <c r="D8" s="29" t="s">
        <v>141</v>
      </c>
      <c r="E8" s="35"/>
      <c r="F8" s="243" t="s">
        <v>621</v>
      </c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35"/>
      <c r="R8" s="36"/>
    </row>
    <row r="9" spans="1:66" s="1" customFormat="1" ht="14.4" customHeight="1">
      <c r="B9" s="34"/>
      <c r="C9" s="35"/>
      <c r="D9" s="30" t="s">
        <v>20</v>
      </c>
      <c r="E9" s="35"/>
      <c r="F9" s="28" t="s">
        <v>23</v>
      </c>
      <c r="G9" s="35"/>
      <c r="H9" s="35"/>
      <c r="I9" s="35"/>
      <c r="J9" s="35"/>
      <c r="K9" s="35"/>
      <c r="L9" s="35"/>
      <c r="M9" s="30" t="s">
        <v>21</v>
      </c>
      <c r="N9" s="35"/>
      <c r="O9" s="28" t="s">
        <v>5</v>
      </c>
      <c r="P9" s="35"/>
      <c r="Q9" s="35"/>
      <c r="R9" s="36"/>
    </row>
    <row r="10" spans="1:66" s="1" customFormat="1" ht="14.4" customHeight="1">
      <c r="B10" s="34"/>
      <c r="C10" s="35"/>
      <c r="D10" s="30" t="s">
        <v>22</v>
      </c>
      <c r="E10" s="35"/>
      <c r="F10" s="28" t="s">
        <v>23</v>
      </c>
      <c r="G10" s="35"/>
      <c r="H10" s="35"/>
      <c r="I10" s="35"/>
      <c r="J10" s="35"/>
      <c r="K10" s="35"/>
      <c r="L10" s="35"/>
      <c r="M10" s="30" t="s">
        <v>24</v>
      </c>
      <c r="N10" s="35"/>
      <c r="O10" s="289">
        <f>'Rekapitulácia stavby'!AN8</f>
        <v>43097</v>
      </c>
      <c r="P10" s="290"/>
      <c r="Q10" s="35"/>
      <c r="R10" s="36"/>
    </row>
    <row r="11" spans="1:66" s="1" customFormat="1" ht="10.65" customHeight="1"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/>
    </row>
    <row r="12" spans="1:66" s="1" customFormat="1" ht="14.4" customHeight="1">
      <c r="B12" s="34"/>
      <c r="C12" s="35"/>
      <c r="D12" s="30" t="s">
        <v>25</v>
      </c>
      <c r="E12" s="35"/>
      <c r="F12" s="35"/>
      <c r="G12" s="35"/>
      <c r="H12" s="35"/>
      <c r="I12" s="35"/>
      <c r="J12" s="35"/>
      <c r="K12" s="35"/>
      <c r="L12" s="35"/>
      <c r="M12" s="30" t="s">
        <v>26</v>
      </c>
      <c r="N12" s="35"/>
      <c r="O12" s="241" t="s">
        <v>5</v>
      </c>
      <c r="P12" s="241"/>
      <c r="Q12" s="35"/>
      <c r="R12" s="36"/>
    </row>
    <row r="13" spans="1:66" s="1" customFormat="1" ht="18" customHeight="1">
      <c r="B13" s="34"/>
      <c r="C13" s="35"/>
      <c r="D13" s="35"/>
      <c r="E13" s="28" t="s">
        <v>27</v>
      </c>
      <c r="F13" s="35"/>
      <c r="G13" s="35"/>
      <c r="H13" s="35"/>
      <c r="I13" s="35"/>
      <c r="J13" s="35"/>
      <c r="K13" s="35"/>
      <c r="L13" s="35"/>
      <c r="M13" s="30" t="s">
        <v>28</v>
      </c>
      <c r="N13" s="35"/>
      <c r="O13" s="241" t="s">
        <v>5</v>
      </c>
      <c r="P13" s="241"/>
      <c r="Q13" s="35"/>
      <c r="R13" s="36"/>
    </row>
    <row r="14" spans="1:66" s="1" customFormat="1" ht="6.9" customHeight="1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</row>
    <row r="15" spans="1:66" s="1" customFormat="1" ht="14.4" customHeight="1">
      <c r="B15" s="34"/>
      <c r="C15" s="35"/>
      <c r="D15" s="30" t="s">
        <v>29</v>
      </c>
      <c r="E15" s="35"/>
      <c r="F15" s="35"/>
      <c r="G15" s="35"/>
      <c r="H15" s="35"/>
      <c r="I15" s="35"/>
      <c r="J15" s="35"/>
      <c r="K15" s="35"/>
      <c r="L15" s="35"/>
      <c r="M15" s="30" t="s">
        <v>26</v>
      </c>
      <c r="N15" s="35"/>
      <c r="O15" s="291" t="str">
        <f>IF('Rekapitulácia stavby'!AN13="","",'Rekapitulácia stavby'!AN13)</f>
        <v>36 833 380</v>
      </c>
      <c r="P15" s="241"/>
      <c r="Q15" s="35"/>
      <c r="R15" s="36"/>
    </row>
    <row r="16" spans="1:66" s="1" customFormat="1" ht="18" customHeight="1">
      <c r="B16" s="34"/>
      <c r="C16" s="35"/>
      <c r="D16" s="35"/>
      <c r="E16" s="291" t="str">
        <f>IF('Rekapitulácia stavby'!E14="","",'Rekapitulácia stavby'!E14)</f>
        <v>M - SILNICE SK s.r.o.</v>
      </c>
      <c r="F16" s="292"/>
      <c r="G16" s="292"/>
      <c r="H16" s="292"/>
      <c r="I16" s="292"/>
      <c r="J16" s="292"/>
      <c r="K16" s="292"/>
      <c r="L16" s="292"/>
      <c r="M16" s="30" t="s">
        <v>28</v>
      </c>
      <c r="N16" s="35"/>
      <c r="O16" s="291" t="str">
        <f>IF('Rekapitulácia stavby'!AN14="","",'Rekapitulácia stavby'!AN14)</f>
        <v>SK2022448098</v>
      </c>
      <c r="P16" s="241"/>
      <c r="Q16" s="35"/>
      <c r="R16" s="36"/>
    </row>
    <row r="17" spans="2:18" s="1" customFormat="1" ht="6.9" customHeight="1"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/>
    </row>
    <row r="18" spans="2:18" s="1" customFormat="1" ht="14.4" customHeight="1">
      <c r="B18" s="34"/>
      <c r="C18" s="35"/>
      <c r="D18" s="30" t="s">
        <v>31</v>
      </c>
      <c r="E18" s="35"/>
      <c r="F18" s="35"/>
      <c r="G18" s="35"/>
      <c r="H18" s="35"/>
      <c r="I18" s="35"/>
      <c r="J18" s="35"/>
      <c r="K18" s="35"/>
      <c r="L18" s="35"/>
      <c r="M18" s="30" t="s">
        <v>26</v>
      </c>
      <c r="N18" s="35"/>
      <c r="O18" s="241" t="s">
        <v>5</v>
      </c>
      <c r="P18" s="241"/>
      <c r="Q18" s="35"/>
      <c r="R18" s="36"/>
    </row>
    <row r="19" spans="2:18" s="1" customFormat="1" ht="18" customHeight="1">
      <c r="B19" s="34"/>
      <c r="C19" s="35"/>
      <c r="D19" s="35"/>
      <c r="E19" s="28" t="s">
        <v>32</v>
      </c>
      <c r="F19" s="35"/>
      <c r="G19" s="35"/>
      <c r="H19" s="35"/>
      <c r="I19" s="35"/>
      <c r="J19" s="35"/>
      <c r="K19" s="35"/>
      <c r="L19" s="35"/>
      <c r="M19" s="30" t="s">
        <v>28</v>
      </c>
      <c r="N19" s="35"/>
      <c r="O19" s="241" t="s">
        <v>5</v>
      </c>
      <c r="P19" s="241"/>
      <c r="Q19" s="35"/>
      <c r="R19" s="36"/>
    </row>
    <row r="20" spans="2:18" s="1" customFormat="1" ht="6.9" customHeight="1"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6"/>
    </row>
    <row r="21" spans="2:18" s="1" customFormat="1" ht="14.4" customHeight="1">
      <c r="B21" s="34"/>
      <c r="C21" s="35"/>
      <c r="D21" s="30" t="s">
        <v>34</v>
      </c>
      <c r="E21" s="35"/>
      <c r="F21" s="35"/>
      <c r="G21" s="35"/>
      <c r="H21" s="35"/>
      <c r="I21" s="35"/>
      <c r="J21" s="35"/>
      <c r="K21" s="35"/>
      <c r="L21" s="35"/>
      <c r="M21" s="30" t="s">
        <v>26</v>
      </c>
      <c r="N21" s="35"/>
      <c r="O21" s="241" t="str">
        <f>IF('Rekapitulácia stavby'!AN19="","",'Rekapitulácia stavby'!AN19)</f>
        <v/>
      </c>
      <c r="P21" s="241"/>
      <c r="Q21" s="35"/>
      <c r="R21" s="36"/>
    </row>
    <row r="22" spans="2:18" s="1" customFormat="1" ht="18" customHeight="1">
      <c r="B22" s="34"/>
      <c r="C22" s="35"/>
      <c r="D22" s="35"/>
      <c r="E22" s="28" t="str">
        <f>IF('Rekapitulácia stavby'!E20="","",'Rekapitulácia stavby'!E20)</f>
        <v xml:space="preserve"> </v>
      </c>
      <c r="F22" s="35"/>
      <c r="G22" s="35"/>
      <c r="H22" s="35"/>
      <c r="I22" s="35"/>
      <c r="J22" s="35"/>
      <c r="K22" s="35"/>
      <c r="L22" s="35"/>
      <c r="M22" s="30" t="s">
        <v>28</v>
      </c>
      <c r="N22" s="35"/>
      <c r="O22" s="241" t="str">
        <f>IF('Rekapitulácia stavby'!AN20="","",'Rekapitulácia stavby'!AN20)</f>
        <v/>
      </c>
      <c r="P22" s="241"/>
      <c r="Q22" s="35"/>
      <c r="R22" s="36"/>
    </row>
    <row r="23" spans="2:18" s="1" customFormat="1" ht="6.9" customHeight="1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4.4" customHeight="1">
      <c r="B24" s="34"/>
      <c r="C24" s="35"/>
      <c r="D24" s="30" t="s">
        <v>35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</row>
    <row r="25" spans="2:18" s="1" customFormat="1" ht="22.5" customHeight="1">
      <c r="B25" s="34"/>
      <c r="C25" s="35"/>
      <c r="D25" s="35"/>
      <c r="E25" s="246" t="s">
        <v>5</v>
      </c>
      <c r="F25" s="246"/>
      <c r="G25" s="246"/>
      <c r="H25" s="246"/>
      <c r="I25" s="246"/>
      <c r="J25" s="246"/>
      <c r="K25" s="246"/>
      <c r="L25" s="246"/>
      <c r="M25" s="35"/>
      <c r="N25" s="35"/>
      <c r="O25" s="35"/>
      <c r="P25" s="35"/>
      <c r="Q25" s="35"/>
      <c r="R25" s="36"/>
    </row>
    <row r="26" spans="2:18" s="1" customFormat="1" ht="6.9" customHeight="1"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6"/>
    </row>
    <row r="27" spans="2:18" s="1" customFormat="1" ht="6.9" customHeight="1">
      <c r="B27" s="34"/>
      <c r="C27" s="35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35"/>
      <c r="R27" s="36"/>
    </row>
    <row r="28" spans="2:18" s="1" customFormat="1" ht="14.4" customHeight="1">
      <c r="B28" s="34"/>
      <c r="C28" s="35"/>
      <c r="D28" s="122" t="s">
        <v>143</v>
      </c>
      <c r="E28" s="35"/>
      <c r="F28" s="35"/>
      <c r="G28" s="35"/>
      <c r="H28" s="35"/>
      <c r="I28" s="35"/>
      <c r="J28" s="35"/>
      <c r="K28" s="35"/>
      <c r="L28" s="35"/>
      <c r="M28" s="247">
        <f>N89</f>
        <v>26996.02</v>
      </c>
      <c r="N28" s="247"/>
      <c r="O28" s="247"/>
      <c r="P28" s="247"/>
      <c r="Q28" s="35"/>
      <c r="R28" s="36"/>
    </row>
    <row r="29" spans="2:18" s="1" customFormat="1" ht="14.4" customHeight="1">
      <c r="B29" s="34"/>
      <c r="C29" s="35"/>
      <c r="D29" s="33" t="s">
        <v>127</v>
      </c>
      <c r="E29" s="35"/>
      <c r="F29" s="35"/>
      <c r="G29" s="35"/>
      <c r="H29" s="35"/>
      <c r="I29" s="35"/>
      <c r="J29" s="35"/>
      <c r="K29" s="35"/>
      <c r="L29" s="35"/>
      <c r="M29" s="247">
        <f>N98</f>
        <v>0</v>
      </c>
      <c r="N29" s="247"/>
      <c r="O29" s="247"/>
      <c r="P29" s="247"/>
      <c r="Q29" s="35"/>
      <c r="R29" s="36"/>
    </row>
    <row r="30" spans="2:18" s="1" customFormat="1" ht="6.9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6"/>
    </row>
    <row r="31" spans="2:18" s="1" customFormat="1" ht="25.35" customHeight="1">
      <c r="B31" s="34"/>
      <c r="C31" s="35"/>
      <c r="D31" s="123" t="s">
        <v>38</v>
      </c>
      <c r="E31" s="35"/>
      <c r="F31" s="35"/>
      <c r="G31" s="35"/>
      <c r="H31" s="35"/>
      <c r="I31" s="35"/>
      <c r="J31" s="35"/>
      <c r="K31" s="35"/>
      <c r="L31" s="35"/>
      <c r="M31" s="293">
        <f>ROUND(M28+M29,2)</f>
        <v>26996.02</v>
      </c>
      <c r="N31" s="288"/>
      <c r="O31" s="288"/>
      <c r="P31" s="288"/>
      <c r="Q31" s="35"/>
      <c r="R31" s="36"/>
    </row>
    <row r="32" spans="2:18" s="1" customFormat="1" ht="6.9" customHeight="1">
      <c r="B32" s="34"/>
      <c r="C32" s="35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35"/>
      <c r="R32" s="36"/>
    </row>
    <row r="33" spans="2:18" s="1" customFormat="1" ht="14.4" customHeight="1">
      <c r="B33" s="34"/>
      <c r="C33" s="35"/>
      <c r="D33" s="41" t="s">
        <v>39</v>
      </c>
      <c r="E33" s="41" t="s">
        <v>40</v>
      </c>
      <c r="F33" s="42">
        <v>0.2</v>
      </c>
      <c r="G33" s="124" t="s">
        <v>41</v>
      </c>
      <c r="H33" s="294">
        <f>(SUM(BE98:BE105)+SUM(BE124:BE232))</f>
        <v>0</v>
      </c>
      <c r="I33" s="288"/>
      <c r="J33" s="288"/>
      <c r="K33" s="35"/>
      <c r="L33" s="35"/>
      <c r="M33" s="294">
        <f>ROUND((SUM(BE98:BE105)+SUM(BE124:BE232)), 2)*F33</f>
        <v>0</v>
      </c>
      <c r="N33" s="288"/>
      <c r="O33" s="288"/>
      <c r="P33" s="288"/>
      <c r="Q33" s="35"/>
      <c r="R33" s="36"/>
    </row>
    <row r="34" spans="2:18" s="1" customFormat="1" ht="14.4" customHeight="1">
      <c r="B34" s="34"/>
      <c r="C34" s="35"/>
      <c r="D34" s="35"/>
      <c r="E34" s="41" t="s">
        <v>42</v>
      </c>
      <c r="F34" s="42">
        <v>0.2</v>
      </c>
      <c r="G34" s="124" t="s">
        <v>41</v>
      </c>
      <c r="H34" s="294">
        <f>(SUM(BF98:BF105)+SUM(BF124:BF232))</f>
        <v>26996.02</v>
      </c>
      <c r="I34" s="288"/>
      <c r="J34" s="288"/>
      <c r="K34" s="35"/>
      <c r="L34" s="35"/>
      <c r="M34" s="294">
        <f>ROUND((SUM(BF98:BF105)+SUM(BF124:BF232)), 2)*F34</f>
        <v>5399.2040000000006</v>
      </c>
      <c r="N34" s="288"/>
      <c r="O34" s="288"/>
      <c r="P34" s="288"/>
      <c r="Q34" s="35"/>
      <c r="R34" s="36"/>
    </row>
    <row r="35" spans="2:18" s="1" customFormat="1" ht="14.4" hidden="1" customHeight="1">
      <c r="B35" s="34"/>
      <c r="C35" s="35"/>
      <c r="D35" s="35"/>
      <c r="E35" s="41" t="s">
        <v>43</v>
      </c>
      <c r="F35" s="42">
        <v>0.2</v>
      </c>
      <c r="G35" s="124" t="s">
        <v>41</v>
      </c>
      <c r="H35" s="294">
        <f>(SUM(BG98:BG105)+SUM(BG124:BG232))</f>
        <v>0</v>
      </c>
      <c r="I35" s="288"/>
      <c r="J35" s="288"/>
      <c r="K35" s="35"/>
      <c r="L35" s="35"/>
      <c r="M35" s="294">
        <v>0</v>
      </c>
      <c r="N35" s="288"/>
      <c r="O35" s="288"/>
      <c r="P35" s="288"/>
      <c r="Q35" s="35"/>
      <c r="R35" s="36"/>
    </row>
    <row r="36" spans="2:18" s="1" customFormat="1" ht="14.4" hidden="1" customHeight="1">
      <c r="B36" s="34"/>
      <c r="C36" s="35"/>
      <c r="D36" s="35"/>
      <c r="E36" s="41" t="s">
        <v>44</v>
      </c>
      <c r="F36" s="42">
        <v>0.2</v>
      </c>
      <c r="G36" s="124" t="s">
        <v>41</v>
      </c>
      <c r="H36" s="294">
        <f>(SUM(BH98:BH105)+SUM(BH124:BH232))</f>
        <v>0</v>
      </c>
      <c r="I36" s="288"/>
      <c r="J36" s="288"/>
      <c r="K36" s="35"/>
      <c r="L36" s="35"/>
      <c r="M36" s="294">
        <v>0</v>
      </c>
      <c r="N36" s="288"/>
      <c r="O36" s="288"/>
      <c r="P36" s="288"/>
      <c r="Q36" s="35"/>
      <c r="R36" s="36"/>
    </row>
    <row r="37" spans="2:18" s="1" customFormat="1" ht="14.4" hidden="1" customHeight="1">
      <c r="B37" s="34"/>
      <c r="C37" s="35"/>
      <c r="D37" s="35"/>
      <c r="E37" s="41" t="s">
        <v>45</v>
      </c>
      <c r="F37" s="42">
        <v>0</v>
      </c>
      <c r="G37" s="124" t="s">
        <v>41</v>
      </c>
      <c r="H37" s="294">
        <f>(SUM(BI98:BI105)+SUM(BI124:BI232))</f>
        <v>0</v>
      </c>
      <c r="I37" s="288"/>
      <c r="J37" s="288"/>
      <c r="K37" s="35"/>
      <c r="L37" s="35"/>
      <c r="M37" s="294">
        <v>0</v>
      </c>
      <c r="N37" s="288"/>
      <c r="O37" s="288"/>
      <c r="P37" s="288"/>
      <c r="Q37" s="35"/>
      <c r="R37" s="36"/>
    </row>
    <row r="38" spans="2:18" s="1" customFormat="1" ht="6.9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6"/>
    </row>
    <row r="39" spans="2:18" s="1" customFormat="1" ht="25.35" customHeight="1">
      <c r="B39" s="34"/>
      <c r="C39" s="120"/>
      <c r="D39" s="125" t="s">
        <v>46</v>
      </c>
      <c r="E39" s="74"/>
      <c r="F39" s="74"/>
      <c r="G39" s="126" t="s">
        <v>47</v>
      </c>
      <c r="H39" s="127" t="s">
        <v>48</v>
      </c>
      <c r="I39" s="74"/>
      <c r="J39" s="74"/>
      <c r="K39" s="74"/>
      <c r="L39" s="295">
        <f>SUM(M31:M37)</f>
        <v>32395.224000000002</v>
      </c>
      <c r="M39" s="295"/>
      <c r="N39" s="295"/>
      <c r="O39" s="295"/>
      <c r="P39" s="296"/>
      <c r="Q39" s="120"/>
      <c r="R39" s="36"/>
    </row>
    <row r="40" spans="2:18" s="1" customFormat="1" ht="14.4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s="1" customFormat="1" ht="14.4" customHeight="1"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4.4">
      <c r="B50" s="34"/>
      <c r="C50" s="35"/>
      <c r="D50" s="49" t="s">
        <v>49</v>
      </c>
      <c r="E50" s="50"/>
      <c r="F50" s="50"/>
      <c r="G50" s="50"/>
      <c r="H50" s="51"/>
      <c r="I50" s="35"/>
      <c r="J50" s="49" t="s">
        <v>50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2"/>
      <c r="C51" s="26"/>
      <c r="D51" s="52"/>
      <c r="E51" s="26"/>
      <c r="F51" s="26"/>
      <c r="G51" s="26"/>
      <c r="H51" s="53"/>
      <c r="I51" s="26"/>
      <c r="J51" s="52"/>
      <c r="K51" s="26"/>
      <c r="L51" s="26"/>
      <c r="M51" s="26"/>
      <c r="N51" s="26"/>
      <c r="O51" s="26"/>
      <c r="P51" s="53"/>
      <c r="Q51" s="26"/>
      <c r="R51" s="23"/>
    </row>
    <row r="52" spans="2:18">
      <c r="B52" s="22"/>
      <c r="C52" s="26"/>
      <c r="D52" s="52"/>
      <c r="E52" s="26"/>
      <c r="F52" s="26"/>
      <c r="G52" s="26"/>
      <c r="H52" s="53"/>
      <c r="I52" s="26"/>
      <c r="J52" s="52"/>
      <c r="K52" s="26"/>
      <c r="L52" s="26"/>
      <c r="M52" s="26"/>
      <c r="N52" s="26"/>
      <c r="O52" s="26"/>
      <c r="P52" s="53"/>
      <c r="Q52" s="26"/>
      <c r="R52" s="23"/>
    </row>
    <row r="53" spans="2:18">
      <c r="B53" s="22"/>
      <c r="C53" s="26"/>
      <c r="D53" s="52"/>
      <c r="E53" s="26"/>
      <c r="F53" s="26"/>
      <c r="G53" s="26"/>
      <c r="H53" s="53"/>
      <c r="I53" s="26"/>
      <c r="J53" s="52"/>
      <c r="K53" s="26"/>
      <c r="L53" s="26"/>
      <c r="M53" s="26"/>
      <c r="N53" s="26"/>
      <c r="O53" s="26"/>
      <c r="P53" s="53"/>
      <c r="Q53" s="26"/>
      <c r="R53" s="23"/>
    </row>
    <row r="54" spans="2:18">
      <c r="B54" s="22"/>
      <c r="C54" s="26"/>
      <c r="D54" s="52"/>
      <c r="E54" s="26"/>
      <c r="F54" s="26"/>
      <c r="G54" s="26"/>
      <c r="H54" s="53"/>
      <c r="I54" s="26"/>
      <c r="J54" s="52"/>
      <c r="K54" s="26"/>
      <c r="L54" s="26"/>
      <c r="M54" s="26"/>
      <c r="N54" s="26"/>
      <c r="O54" s="26"/>
      <c r="P54" s="53"/>
      <c r="Q54" s="26"/>
      <c r="R54" s="23"/>
    </row>
    <row r="55" spans="2:18">
      <c r="B55" s="22"/>
      <c r="C55" s="26"/>
      <c r="D55" s="52"/>
      <c r="E55" s="26"/>
      <c r="F55" s="26"/>
      <c r="G55" s="26"/>
      <c r="H55" s="53"/>
      <c r="I55" s="26"/>
      <c r="J55" s="52"/>
      <c r="K55" s="26"/>
      <c r="L55" s="26"/>
      <c r="M55" s="26"/>
      <c r="N55" s="26"/>
      <c r="O55" s="26"/>
      <c r="P55" s="53"/>
      <c r="Q55" s="26"/>
      <c r="R55" s="23"/>
    </row>
    <row r="56" spans="2:18">
      <c r="B56" s="22"/>
      <c r="C56" s="26"/>
      <c r="D56" s="52"/>
      <c r="E56" s="26"/>
      <c r="F56" s="26"/>
      <c r="G56" s="26"/>
      <c r="H56" s="53"/>
      <c r="I56" s="26"/>
      <c r="J56" s="52"/>
      <c r="K56" s="26"/>
      <c r="L56" s="26"/>
      <c r="M56" s="26"/>
      <c r="N56" s="26"/>
      <c r="O56" s="26"/>
      <c r="P56" s="53"/>
      <c r="Q56" s="26"/>
      <c r="R56" s="23"/>
    </row>
    <row r="57" spans="2:18">
      <c r="B57" s="22"/>
      <c r="C57" s="26"/>
      <c r="D57" s="52"/>
      <c r="E57" s="26"/>
      <c r="F57" s="26"/>
      <c r="G57" s="26"/>
      <c r="H57" s="53"/>
      <c r="I57" s="26"/>
      <c r="J57" s="52"/>
      <c r="K57" s="26"/>
      <c r="L57" s="26"/>
      <c r="M57" s="26"/>
      <c r="N57" s="26"/>
      <c r="O57" s="26"/>
      <c r="P57" s="53"/>
      <c r="Q57" s="26"/>
      <c r="R57" s="23"/>
    </row>
    <row r="58" spans="2:18">
      <c r="B58" s="22"/>
      <c r="C58" s="26"/>
      <c r="D58" s="52"/>
      <c r="E58" s="26"/>
      <c r="F58" s="26"/>
      <c r="G58" s="26"/>
      <c r="H58" s="53"/>
      <c r="I58" s="26"/>
      <c r="J58" s="52"/>
      <c r="K58" s="26"/>
      <c r="L58" s="26"/>
      <c r="M58" s="26"/>
      <c r="N58" s="26"/>
      <c r="O58" s="26"/>
      <c r="P58" s="53"/>
      <c r="Q58" s="26"/>
      <c r="R58" s="23"/>
    </row>
    <row r="59" spans="2:18" s="1" customFormat="1" ht="14.4">
      <c r="B59" s="34"/>
      <c r="C59" s="35"/>
      <c r="D59" s="54" t="s">
        <v>51</v>
      </c>
      <c r="E59" s="55"/>
      <c r="F59" s="55"/>
      <c r="G59" s="56" t="s">
        <v>52</v>
      </c>
      <c r="H59" s="57"/>
      <c r="I59" s="35"/>
      <c r="J59" s="54" t="s">
        <v>51</v>
      </c>
      <c r="K59" s="55"/>
      <c r="L59" s="55"/>
      <c r="M59" s="55"/>
      <c r="N59" s="56" t="s">
        <v>52</v>
      </c>
      <c r="O59" s="55"/>
      <c r="P59" s="57"/>
      <c r="Q59" s="35"/>
      <c r="R59" s="36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4.4">
      <c r="B61" s="34"/>
      <c r="C61" s="35"/>
      <c r="D61" s="49" t="s">
        <v>53</v>
      </c>
      <c r="E61" s="50"/>
      <c r="F61" s="50"/>
      <c r="G61" s="50"/>
      <c r="H61" s="51"/>
      <c r="I61" s="35"/>
      <c r="J61" s="49" t="s">
        <v>54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2"/>
      <c r="C62" s="26"/>
      <c r="D62" s="52"/>
      <c r="E62" s="26"/>
      <c r="F62" s="26"/>
      <c r="G62" s="26"/>
      <c r="H62" s="53"/>
      <c r="I62" s="26"/>
      <c r="J62" s="52"/>
      <c r="K62" s="26"/>
      <c r="L62" s="26"/>
      <c r="M62" s="26"/>
      <c r="N62" s="26"/>
      <c r="O62" s="26"/>
      <c r="P62" s="53"/>
      <c r="Q62" s="26"/>
      <c r="R62" s="23"/>
    </row>
    <row r="63" spans="2:18">
      <c r="B63" s="22"/>
      <c r="C63" s="26"/>
      <c r="D63" s="52"/>
      <c r="E63" s="26"/>
      <c r="F63" s="26"/>
      <c r="G63" s="26"/>
      <c r="H63" s="53"/>
      <c r="I63" s="26"/>
      <c r="J63" s="52"/>
      <c r="K63" s="26"/>
      <c r="L63" s="26"/>
      <c r="M63" s="26"/>
      <c r="N63" s="26"/>
      <c r="O63" s="26"/>
      <c r="P63" s="53"/>
      <c r="Q63" s="26"/>
      <c r="R63" s="23"/>
    </row>
    <row r="64" spans="2:18">
      <c r="B64" s="22"/>
      <c r="C64" s="26"/>
      <c r="D64" s="52"/>
      <c r="E64" s="26"/>
      <c r="F64" s="26"/>
      <c r="G64" s="26"/>
      <c r="H64" s="53"/>
      <c r="I64" s="26"/>
      <c r="J64" s="52"/>
      <c r="K64" s="26"/>
      <c r="L64" s="26"/>
      <c r="M64" s="26"/>
      <c r="N64" s="26"/>
      <c r="O64" s="26"/>
      <c r="P64" s="53"/>
      <c r="Q64" s="26"/>
      <c r="R64" s="23"/>
    </row>
    <row r="65" spans="2:18">
      <c r="B65" s="22"/>
      <c r="C65" s="26"/>
      <c r="D65" s="52"/>
      <c r="E65" s="26"/>
      <c r="F65" s="26"/>
      <c r="G65" s="26"/>
      <c r="H65" s="53"/>
      <c r="I65" s="26"/>
      <c r="J65" s="52"/>
      <c r="K65" s="26"/>
      <c r="L65" s="26"/>
      <c r="M65" s="26"/>
      <c r="N65" s="26"/>
      <c r="O65" s="26"/>
      <c r="P65" s="53"/>
      <c r="Q65" s="26"/>
      <c r="R65" s="23"/>
    </row>
    <row r="66" spans="2:18">
      <c r="B66" s="22"/>
      <c r="C66" s="26"/>
      <c r="D66" s="52"/>
      <c r="E66" s="26"/>
      <c r="F66" s="26"/>
      <c r="G66" s="26"/>
      <c r="H66" s="53"/>
      <c r="I66" s="26"/>
      <c r="J66" s="52"/>
      <c r="K66" s="26"/>
      <c r="L66" s="26"/>
      <c r="M66" s="26"/>
      <c r="N66" s="26"/>
      <c r="O66" s="26"/>
      <c r="P66" s="53"/>
      <c r="Q66" s="26"/>
      <c r="R66" s="23"/>
    </row>
    <row r="67" spans="2:18">
      <c r="B67" s="22"/>
      <c r="C67" s="26"/>
      <c r="D67" s="52"/>
      <c r="E67" s="26"/>
      <c r="F67" s="26"/>
      <c r="G67" s="26"/>
      <c r="H67" s="53"/>
      <c r="I67" s="26"/>
      <c r="J67" s="52"/>
      <c r="K67" s="26"/>
      <c r="L67" s="26"/>
      <c r="M67" s="26"/>
      <c r="N67" s="26"/>
      <c r="O67" s="26"/>
      <c r="P67" s="53"/>
      <c r="Q67" s="26"/>
      <c r="R67" s="23"/>
    </row>
    <row r="68" spans="2:18">
      <c r="B68" s="22"/>
      <c r="C68" s="26"/>
      <c r="D68" s="52"/>
      <c r="E68" s="26"/>
      <c r="F68" s="26"/>
      <c r="G68" s="26"/>
      <c r="H68" s="53"/>
      <c r="I68" s="26"/>
      <c r="J68" s="52"/>
      <c r="K68" s="26"/>
      <c r="L68" s="26"/>
      <c r="M68" s="26"/>
      <c r="N68" s="26"/>
      <c r="O68" s="26"/>
      <c r="P68" s="53"/>
      <c r="Q68" s="26"/>
      <c r="R68" s="23"/>
    </row>
    <row r="69" spans="2:18">
      <c r="B69" s="22"/>
      <c r="C69" s="26"/>
      <c r="D69" s="52"/>
      <c r="E69" s="26"/>
      <c r="F69" s="26"/>
      <c r="G69" s="26"/>
      <c r="H69" s="53"/>
      <c r="I69" s="26"/>
      <c r="J69" s="52"/>
      <c r="K69" s="26"/>
      <c r="L69" s="26"/>
      <c r="M69" s="26"/>
      <c r="N69" s="26"/>
      <c r="O69" s="26"/>
      <c r="P69" s="53"/>
      <c r="Q69" s="26"/>
      <c r="R69" s="23"/>
    </row>
    <row r="70" spans="2:18" s="1" customFormat="1" ht="14.4">
      <c r="B70" s="34"/>
      <c r="C70" s="35"/>
      <c r="D70" s="54" t="s">
        <v>51</v>
      </c>
      <c r="E70" s="55"/>
      <c r="F70" s="55"/>
      <c r="G70" s="56" t="s">
        <v>52</v>
      </c>
      <c r="H70" s="57"/>
      <c r="I70" s="35"/>
      <c r="J70" s="54" t="s">
        <v>51</v>
      </c>
      <c r="K70" s="55"/>
      <c r="L70" s="55"/>
      <c r="M70" s="55"/>
      <c r="N70" s="56" t="s">
        <v>52</v>
      </c>
      <c r="O70" s="55"/>
      <c r="P70" s="57"/>
      <c r="Q70" s="35"/>
      <c r="R70" s="36"/>
    </row>
    <row r="71" spans="2:18" s="1" customFormat="1" ht="14.4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" customHeight="1">
      <c r="B76" s="34"/>
      <c r="C76" s="237" t="s">
        <v>144</v>
      </c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36"/>
    </row>
    <row r="77" spans="2:18" s="1" customFormat="1" ht="6.9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0" t="s">
        <v>18</v>
      </c>
      <c r="D78" s="35"/>
      <c r="E78" s="35"/>
      <c r="F78" s="286" t="str">
        <f>F6</f>
        <v>Novostavba materskej školy na parcele č.370/12, Púchov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5"/>
      <c r="R78" s="36"/>
    </row>
    <row r="79" spans="2:18" ht="30" customHeight="1">
      <c r="B79" s="22"/>
      <c r="C79" s="30" t="s">
        <v>139</v>
      </c>
      <c r="D79" s="26"/>
      <c r="E79" s="26"/>
      <c r="F79" s="286" t="s">
        <v>140</v>
      </c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6"/>
      <c r="R79" s="23"/>
    </row>
    <row r="80" spans="2:18" s="1" customFormat="1" ht="36.9" customHeight="1">
      <c r="B80" s="34"/>
      <c r="C80" s="68" t="s">
        <v>141</v>
      </c>
      <c r="D80" s="35"/>
      <c r="E80" s="35"/>
      <c r="F80" s="257" t="str">
        <f>F8</f>
        <v>2 - Zdravotechnika</v>
      </c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35"/>
      <c r="R80" s="36"/>
    </row>
    <row r="81" spans="2:47" s="1" customFormat="1" ht="6.9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6"/>
    </row>
    <row r="82" spans="2:47" s="1" customFormat="1" ht="18" customHeight="1">
      <c r="B82" s="34"/>
      <c r="C82" s="30" t="s">
        <v>22</v>
      </c>
      <c r="D82" s="35"/>
      <c r="E82" s="35"/>
      <c r="F82" s="28" t="str">
        <f>F10</f>
        <v xml:space="preserve"> </v>
      </c>
      <c r="G82" s="35"/>
      <c r="H82" s="35"/>
      <c r="I82" s="35"/>
      <c r="J82" s="35"/>
      <c r="K82" s="30" t="s">
        <v>24</v>
      </c>
      <c r="L82" s="35"/>
      <c r="M82" s="290">
        <f>IF(O10="","",O10)</f>
        <v>43097</v>
      </c>
      <c r="N82" s="290"/>
      <c r="O82" s="290"/>
      <c r="P82" s="290"/>
      <c r="Q82" s="35"/>
      <c r="R82" s="36"/>
    </row>
    <row r="83" spans="2:47" s="1" customFormat="1" ht="6.9" customHeight="1"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6"/>
    </row>
    <row r="84" spans="2:47" s="1" customFormat="1" ht="13.2">
      <c r="B84" s="34"/>
      <c r="C84" s="30" t="s">
        <v>25</v>
      </c>
      <c r="D84" s="35"/>
      <c r="E84" s="35"/>
      <c r="F84" s="28" t="str">
        <f>E13</f>
        <v>RKC Žilinská diecéza</v>
      </c>
      <c r="G84" s="35"/>
      <c r="H84" s="35"/>
      <c r="I84" s="35"/>
      <c r="J84" s="35"/>
      <c r="K84" s="30" t="s">
        <v>31</v>
      </c>
      <c r="L84" s="35"/>
      <c r="M84" s="241" t="str">
        <f>E19</f>
        <v>Ing. arch. Ľubomír Zaymus</v>
      </c>
      <c r="N84" s="241"/>
      <c r="O84" s="241"/>
      <c r="P84" s="241"/>
      <c r="Q84" s="241"/>
      <c r="R84" s="36"/>
    </row>
    <row r="85" spans="2:47" s="1" customFormat="1" ht="14.4" customHeight="1">
      <c r="B85" s="34"/>
      <c r="C85" s="30" t="s">
        <v>29</v>
      </c>
      <c r="D85" s="35"/>
      <c r="E85" s="35"/>
      <c r="F85" s="28" t="str">
        <f>IF(E16="","",E16)</f>
        <v>M - SILNICE SK s.r.o.</v>
      </c>
      <c r="G85" s="35"/>
      <c r="H85" s="35"/>
      <c r="I85" s="35"/>
      <c r="J85" s="35"/>
      <c r="K85" s="30" t="s">
        <v>34</v>
      </c>
      <c r="L85" s="35"/>
      <c r="M85" s="241" t="str">
        <f>E22</f>
        <v xml:space="preserve"> </v>
      </c>
      <c r="N85" s="241"/>
      <c r="O85" s="241"/>
      <c r="P85" s="241"/>
      <c r="Q85" s="241"/>
      <c r="R85" s="36"/>
    </row>
    <row r="86" spans="2:47" s="1" customFormat="1" ht="10.35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6"/>
    </row>
    <row r="87" spans="2:47" s="1" customFormat="1" ht="29.25" customHeight="1">
      <c r="B87" s="34"/>
      <c r="C87" s="297" t="s">
        <v>145</v>
      </c>
      <c r="D87" s="298"/>
      <c r="E87" s="298"/>
      <c r="F87" s="298"/>
      <c r="G87" s="298"/>
      <c r="H87" s="120"/>
      <c r="I87" s="120"/>
      <c r="J87" s="120"/>
      <c r="K87" s="120"/>
      <c r="L87" s="120"/>
      <c r="M87" s="120"/>
      <c r="N87" s="297" t="s">
        <v>146</v>
      </c>
      <c r="O87" s="298"/>
      <c r="P87" s="298"/>
      <c r="Q87" s="298"/>
      <c r="R87" s="36"/>
    </row>
    <row r="88" spans="2:47" s="1" customFormat="1" ht="10.35" customHeight="1"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6"/>
    </row>
    <row r="89" spans="2:47" s="1" customFormat="1" ht="29.25" customHeight="1">
      <c r="B89" s="34"/>
      <c r="C89" s="128" t="s">
        <v>147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285">
        <f>N124</f>
        <v>26996.02</v>
      </c>
      <c r="O89" s="324"/>
      <c r="P89" s="324"/>
      <c r="Q89" s="324"/>
      <c r="R89" s="36"/>
      <c r="AU89" s="18" t="s">
        <v>148</v>
      </c>
    </row>
    <row r="90" spans="2:47" s="7" customFormat="1" ht="24.9" customHeight="1">
      <c r="B90" s="129"/>
      <c r="C90" s="130"/>
      <c r="D90" s="131" t="s">
        <v>155</v>
      </c>
      <c r="E90" s="130"/>
      <c r="F90" s="130"/>
      <c r="G90" s="130"/>
      <c r="H90" s="130"/>
      <c r="I90" s="130"/>
      <c r="J90" s="130"/>
      <c r="K90" s="130"/>
      <c r="L90" s="130"/>
      <c r="M90" s="130"/>
      <c r="N90" s="300">
        <f>N125</f>
        <v>26996.02</v>
      </c>
      <c r="O90" s="301"/>
      <c r="P90" s="301"/>
      <c r="Q90" s="301"/>
      <c r="R90" s="132"/>
    </row>
    <row r="91" spans="2:47" s="8" customFormat="1" ht="20.100000000000001" customHeight="1">
      <c r="B91" s="133"/>
      <c r="C91" s="98"/>
      <c r="D91" s="109" t="s">
        <v>156</v>
      </c>
      <c r="E91" s="98"/>
      <c r="F91" s="98"/>
      <c r="G91" s="98"/>
      <c r="H91" s="98"/>
      <c r="I91" s="98"/>
      <c r="J91" s="98"/>
      <c r="K91" s="98"/>
      <c r="L91" s="98"/>
      <c r="M91" s="98"/>
      <c r="N91" s="272">
        <f>N126</f>
        <v>640.57000000000005</v>
      </c>
      <c r="O91" s="273"/>
      <c r="P91" s="273"/>
      <c r="Q91" s="273"/>
      <c r="R91" s="134"/>
    </row>
    <row r="92" spans="2:47" s="8" customFormat="1" ht="20.100000000000001" customHeight="1">
      <c r="B92" s="133"/>
      <c r="C92" s="98"/>
      <c r="D92" s="109" t="s">
        <v>622</v>
      </c>
      <c r="E92" s="98"/>
      <c r="F92" s="98"/>
      <c r="G92" s="98"/>
      <c r="H92" s="98"/>
      <c r="I92" s="98"/>
      <c r="J92" s="98"/>
      <c r="K92" s="98"/>
      <c r="L92" s="98"/>
      <c r="M92" s="98"/>
      <c r="N92" s="272">
        <f>N144</f>
        <v>3332.8799999999997</v>
      </c>
      <c r="O92" s="273"/>
      <c r="P92" s="273"/>
      <c r="Q92" s="273"/>
      <c r="R92" s="134"/>
    </row>
    <row r="93" spans="2:47" s="8" customFormat="1" ht="20.100000000000001" customHeight="1">
      <c r="B93" s="133"/>
      <c r="C93" s="98"/>
      <c r="D93" s="109" t="s">
        <v>623</v>
      </c>
      <c r="E93" s="98"/>
      <c r="F93" s="98"/>
      <c r="G93" s="98"/>
      <c r="H93" s="98"/>
      <c r="I93" s="98"/>
      <c r="J93" s="98"/>
      <c r="K93" s="98"/>
      <c r="L93" s="98"/>
      <c r="M93" s="98"/>
      <c r="N93" s="272">
        <f>N164</f>
        <v>5988.7</v>
      </c>
      <c r="O93" s="273"/>
      <c r="P93" s="273"/>
      <c r="Q93" s="273"/>
      <c r="R93" s="134"/>
    </row>
    <row r="94" spans="2:47" s="8" customFormat="1" ht="20.100000000000001" customHeight="1">
      <c r="B94" s="133"/>
      <c r="C94" s="98"/>
      <c r="D94" s="109" t="s">
        <v>624</v>
      </c>
      <c r="E94" s="98"/>
      <c r="F94" s="98"/>
      <c r="G94" s="98"/>
      <c r="H94" s="98"/>
      <c r="I94" s="98"/>
      <c r="J94" s="98"/>
      <c r="K94" s="98"/>
      <c r="L94" s="98"/>
      <c r="M94" s="98"/>
      <c r="N94" s="272">
        <f>N201</f>
        <v>758.03</v>
      </c>
      <c r="O94" s="273"/>
      <c r="P94" s="273"/>
      <c r="Q94" s="273"/>
      <c r="R94" s="134"/>
    </row>
    <row r="95" spans="2:47" s="8" customFormat="1" ht="20.100000000000001" customHeight="1">
      <c r="B95" s="133"/>
      <c r="C95" s="98"/>
      <c r="D95" s="109" t="s">
        <v>625</v>
      </c>
      <c r="E95" s="98"/>
      <c r="F95" s="98"/>
      <c r="G95" s="98"/>
      <c r="H95" s="98"/>
      <c r="I95" s="98"/>
      <c r="J95" s="98"/>
      <c r="K95" s="98"/>
      <c r="L95" s="98"/>
      <c r="M95" s="98"/>
      <c r="N95" s="272">
        <f>N205</f>
        <v>16004.82</v>
      </c>
      <c r="O95" s="273"/>
      <c r="P95" s="273"/>
      <c r="Q95" s="273"/>
      <c r="R95" s="134"/>
    </row>
    <row r="96" spans="2:47" s="8" customFormat="1" ht="20.100000000000001" customHeight="1">
      <c r="B96" s="133"/>
      <c r="C96" s="98"/>
      <c r="D96" s="109" t="s">
        <v>626</v>
      </c>
      <c r="E96" s="98"/>
      <c r="F96" s="98"/>
      <c r="G96" s="98"/>
      <c r="H96" s="98"/>
      <c r="I96" s="98"/>
      <c r="J96" s="98"/>
      <c r="K96" s="98"/>
      <c r="L96" s="98"/>
      <c r="M96" s="98"/>
      <c r="N96" s="272">
        <f>N229</f>
        <v>271.02</v>
      </c>
      <c r="O96" s="273"/>
      <c r="P96" s="273"/>
      <c r="Q96" s="273"/>
      <c r="R96" s="134"/>
    </row>
    <row r="97" spans="2:65" s="1" customFormat="1" ht="21.75" customHeight="1"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6"/>
    </row>
    <row r="98" spans="2:65" s="1" customFormat="1" ht="29.25" customHeight="1">
      <c r="B98" s="34"/>
      <c r="C98" s="128" t="s">
        <v>158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24">
        <f>ROUND(N99+N100+N101+N102+N103+N104,2)</f>
        <v>0</v>
      </c>
      <c r="O98" s="302"/>
      <c r="P98" s="302"/>
      <c r="Q98" s="302"/>
      <c r="R98" s="36"/>
      <c r="T98" s="135"/>
      <c r="U98" s="136" t="s">
        <v>39</v>
      </c>
    </row>
    <row r="99" spans="2:65" s="1" customFormat="1" ht="18" customHeight="1">
      <c r="B99" s="137"/>
      <c r="C99" s="138"/>
      <c r="D99" s="281" t="s">
        <v>159</v>
      </c>
      <c r="E99" s="303"/>
      <c r="F99" s="303"/>
      <c r="G99" s="303"/>
      <c r="H99" s="303"/>
      <c r="I99" s="138"/>
      <c r="J99" s="138"/>
      <c r="K99" s="138"/>
      <c r="L99" s="138"/>
      <c r="M99" s="138"/>
      <c r="N99" s="283">
        <f>ROUND(N89*T99,2)</f>
        <v>0</v>
      </c>
      <c r="O99" s="304"/>
      <c r="P99" s="304"/>
      <c r="Q99" s="304"/>
      <c r="R99" s="140"/>
      <c r="S99" s="138"/>
      <c r="T99" s="141"/>
      <c r="U99" s="142" t="s">
        <v>42</v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4" t="s">
        <v>160</v>
      </c>
      <c r="AZ99" s="143"/>
      <c r="BA99" s="143"/>
      <c r="BB99" s="143"/>
      <c r="BC99" s="143"/>
      <c r="BD99" s="143"/>
      <c r="BE99" s="145">
        <f t="shared" ref="BE99:BE104" si="0">IF(U99="základná",N99,0)</f>
        <v>0</v>
      </c>
      <c r="BF99" s="145">
        <f t="shared" ref="BF99:BF104" si="1">IF(U99="znížená",N99,0)</f>
        <v>0</v>
      </c>
      <c r="BG99" s="145">
        <f t="shared" ref="BG99:BG104" si="2">IF(U99="zákl. prenesená",N99,0)</f>
        <v>0</v>
      </c>
      <c r="BH99" s="145">
        <f t="shared" ref="BH99:BH104" si="3">IF(U99="zníž. prenesená",N99,0)</f>
        <v>0</v>
      </c>
      <c r="BI99" s="145">
        <f t="shared" ref="BI99:BI104" si="4">IF(U99="nulová",N99,0)</f>
        <v>0</v>
      </c>
      <c r="BJ99" s="144" t="s">
        <v>86</v>
      </c>
      <c r="BK99" s="143"/>
      <c r="BL99" s="143"/>
      <c r="BM99" s="143"/>
    </row>
    <row r="100" spans="2:65" s="1" customFormat="1" ht="18" customHeight="1">
      <c r="B100" s="137"/>
      <c r="C100" s="138"/>
      <c r="D100" s="281" t="s">
        <v>627</v>
      </c>
      <c r="E100" s="303"/>
      <c r="F100" s="303"/>
      <c r="G100" s="303"/>
      <c r="H100" s="303"/>
      <c r="I100" s="138"/>
      <c r="J100" s="138"/>
      <c r="K100" s="138"/>
      <c r="L100" s="138"/>
      <c r="M100" s="138"/>
      <c r="N100" s="283">
        <f>ROUND(N89*T100,2)</f>
        <v>0</v>
      </c>
      <c r="O100" s="304"/>
      <c r="P100" s="304"/>
      <c r="Q100" s="304"/>
      <c r="R100" s="140"/>
      <c r="S100" s="138"/>
      <c r="T100" s="141"/>
      <c r="U100" s="142" t="s">
        <v>42</v>
      </c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4" t="s">
        <v>160</v>
      </c>
      <c r="AZ100" s="143"/>
      <c r="BA100" s="143"/>
      <c r="BB100" s="143"/>
      <c r="BC100" s="143"/>
      <c r="BD100" s="143"/>
      <c r="BE100" s="145">
        <f t="shared" si="0"/>
        <v>0</v>
      </c>
      <c r="BF100" s="145">
        <f t="shared" si="1"/>
        <v>0</v>
      </c>
      <c r="BG100" s="145">
        <f t="shared" si="2"/>
        <v>0</v>
      </c>
      <c r="BH100" s="145">
        <f t="shared" si="3"/>
        <v>0</v>
      </c>
      <c r="BI100" s="145">
        <f t="shared" si="4"/>
        <v>0</v>
      </c>
      <c r="BJ100" s="144" t="s">
        <v>86</v>
      </c>
      <c r="BK100" s="143"/>
      <c r="BL100" s="143"/>
      <c r="BM100" s="143"/>
    </row>
    <row r="101" spans="2:65" s="1" customFormat="1" ht="18" customHeight="1">
      <c r="B101" s="137"/>
      <c r="C101" s="138"/>
      <c r="D101" s="281" t="s">
        <v>162</v>
      </c>
      <c r="E101" s="303"/>
      <c r="F101" s="303"/>
      <c r="G101" s="303"/>
      <c r="H101" s="303"/>
      <c r="I101" s="138"/>
      <c r="J101" s="138"/>
      <c r="K101" s="138"/>
      <c r="L101" s="138"/>
      <c r="M101" s="138"/>
      <c r="N101" s="283">
        <f>ROUND(N89*T101,2)</f>
        <v>0</v>
      </c>
      <c r="O101" s="304"/>
      <c r="P101" s="304"/>
      <c r="Q101" s="304"/>
      <c r="R101" s="140"/>
      <c r="S101" s="138"/>
      <c r="T101" s="141"/>
      <c r="U101" s="142" t="s">
        <v>42</v>
      </c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4" t="s">
        <v>160</v>
      </c>
      <c r="AZ101" s="143"/>
      <c r="BA101" s="143"/>
      <c r="BB101" s="143"/>
      <c r="BC101" s="143"/>
      <c r="BD101" s="143"/>
      <c r="BE101" s="145">
        <f t="shared" si="0"/>
        <v>0</v>
      </c>
      <c r="BF101" s="145">
        <f t="shared" si="1"/>
        <v>0</v>
      </c>
      <c r="BG101" s="145">
        <f t="shared" si="2"/>
        <v>0</v>
      </c>
      <c r="BH101" s="145">
        <f t="shared" si="3"/>
        <v>0</v>
      </c>
      <c r="BI101" s="145">
        <f t="shared" si="4"/>
        <v>0</v>
      </c>
      <c r="BJ101" s="144" t="s">
        <v>86</v>
      </c>
      <c r="BK101" s="143"/>
      <c r="BL101" s="143"/>
      <c r="BM101" s="143"/>
    </row>
    <row r="102" spans="2:65" s="1" customFormat="1" ht="18" customHeight="1">
      <c r="B102" s="137"/>
      <c r="C102" s="138"/>
      <c r="D102" s="281" t="s">
        <v>163</v>
      </c>
      <c r="E102" s="303"/>
      <c r="F102" s="303"/>
      <c r="G102" s="303"/>
      <c r="H102" s="303"/>
      <c r="I102" s="138"/>
      <c r="J102" s="138"/>
      <c r="K102" s="138"/>
      <c r="L102" s="138"/>
      <c r="M102" s="138"/>
      <c r="N102" s="283">
        <f>ROUND(N89*T102,2)</f>
        <v>0</v>
      </c>
      <c r="O102" s="304"/>
      <c r="P102" s="304"/>
      <c r="Q102" s="304"/>
      <c r="R102" s="140"/>
      <c r="S102" s="138"/>
      <c r="T102" s="141"/>
      <c r="U102" s="142" t="s">
        <v>42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4" t="s">
        <v>160</v>
      </c>
      <c r="AZ102" s="143"/>
      <c r="BA102" s="143"/>
      <c r="BB102" s="143"/>
      <c r="BC102" s="143"/>
      <c r="BD102" s="143"/>
      <c r="BE102" s="145">
        <f t="shared" si="0"/>
        <v>0</v>
      </c>
      <c r="BF102" s="145">
        <f t="shared" si="1"/>
        <v>0</v>
      </c>
      <c r="BG102" s="145">
        <f t="shared" si="2"/>
        <v>0</v>
      </c>
      <c r="BH102" s="145">
        <f t="shared" si="3"/>
        <v>0</v>
      </c>
      <c r="BI102" s="145">
        <f t="shared" si="4"/>
        <v>0</v>
      </c>
      <c r="BJ102" s="144" t="s">
        <v>86</v>
      </c>
      <c r="BK102" s="143"/>
      <c r="BL102" s="143"/>
      <c r="BM102" s="143"/>
    </row>
    <row r="103" spans="2:65" s="1" customFormat="1" ht="18" customHeight="1">
      <c r="B103" s="137"/>
      <c r="C103" s="138"/>
      <c r="D103" s="281" t="s">
        <v>628</v>
      </c>
      <c r="E103" s="303"/>
      <c r="F103" s="303"/>
      <c r="G103" s="303"/>
      <c r="H103" s="303"/>
      <c r="I103" s="138"/>
      <c r="J103" s="138"/>
      <c r="K103" s="138"/>
      <c r="L103" s="138"/>
      <c r="M103" s="138"/>
      <c r="N103" s="283">
        <f>ROUND(N89*T103,2)</f>
        <v>0</v>
      </c>
      <c r="O103" s="304"/>
      <c r="P103" s="304"/>
      <c r="Q103" s="304"/>
      <c r="R103" s="140"/>
      <c r="S103" s="138"/>
      <c r="T103" s="141"/>
      <c r="U103" s="142" t="s">
        <v>42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4" t="s">
        <v>160</v>
      </c>
      <c r="AZ103" s="143"/>
      <c r="BA103" s="143"/>
      <c r="BB103" s="143"/>
      <c r="BC103" s="143"/>
      <c r="BD103" s="143"/>
      <c r="BE103" s="145">
        <f t="shared" si="0"/>
        <v>0</v>
      </c>
      <c r="BF103" s="145">
        <f t="shared" si="1"/>
        <v>0</v>
      </c>
      <c r="BG103" s="145">
        <f t="shared" si="2"/>
        <v>0</v>
      </c>
      <c r="BH103" s="145">
        <f t="shared" si="3"/>
        <v>0</v>
      </c>
      <c r="BI103" s="145">
        <f t="shared" si="4"/>
        <v>0</v>
      </c>
      <c r="BJ103" s="144" t="s">
        <v>86</v>
      </c>
      <c r="BK103" s="143"/>
      <c r="BL103" s="143"/>
      <c r="BM103" s="143"/>
    </row>
    <row r="104" spans="2:65" s="1" customFormat="1" ht="18" customHeight="1">
      <c r="B104" s="137"/>
      <c r="C104" s="138"/>
      <c r="D104" s="139" t="s">
        <v>165</v>
      </c>
      <c r="E104" s="138"/>
      <c r="F104" s="138"/>
      <c r="G104" s="138"/>
      <c r="H104" s="138"/>
      <c r="I104" s="138"/>
      <c r="J104" s="138"/>
      <c r="K104" s="138"/>
      <c r="L104" s="138"/>
      <c r="M104" s="138"/>
      <c r="N104" s="283">
        <f>ROUND(N89*T104,2)</f>
        <v>0</v>
      </c>
      <c r="O104" s="304"/>
      <c r="P104" s="304"/>
      <c r="Q104" s="304"/>
      <c r="R104" s="140"/>
      <c r="S104" s="138"/>
      <c r="T104" s="146"/>
      <c r="U104" s="147" t="s">
        <v>42</v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4" t="s">
        <v>166</v>
      </c>
      <c r="AZ104" s="143"/>
      <c r="BA104" s="143"/>
      <c r="BB104" s="143"/>
      <c r="BC104" s="143"/>
      <c r="BD104" s="143"/>
      <c r="BE104" s="145">
        <f t="shared" si="0"/>
        <v>0</v>
      </c>
      <c r="BF104" s="145">
        <f t="shared" si="1"/>
        <v>0</v>
      </c>
      <c r="BG104" s="145">
        <f t="shared" si="2"/>
        <v>0</v>
      </c>
      <c r="BH104" s="145">
        <f t="shared" si="3"/>
        <v>0</v>
      </c>
      <c r="BI104" s="145">
        <f t="shared" si="4"/>
        <v>0</v>
      </c>
      <c r="BJ104" s="144" t="s">
        <v>86</v>
      </c>
      <c r="BK104" s="143"/>
      <c r="BL104" s="143"/>
      <c r="BM104" s="143"/>
    </row>
    <row r="105" spans="2:65" s="1" customFormat="1"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6"/>
    </row>
    <row r="106" spans="2:65" s="1" customFormat="1" ht="29.25" customHeight="1">
      <c r="B106" s="34"/>
      <c r="C106" s="119" t="s">
        <v>132</v>
      </c>
      <c r="D106" s="120"/>
      <c r="E106" s="120"/>
      <c r="F106" s="120"/>
      <c r="G106" s="120"/>
      <c r="H106" s="120"/>
      <c r="I106" s="120"/>
      <c r="J106" s="120"/>
      <c r="K106" s="120"/>
      <c r="L106" s="278">
        <f>ROUND(SUM(N89+N98),2)</f>
        <v>26996.02</v>
      </c>
      <c r="M106" s="278"/>
      <c r="N106" s="278"/>
      <c r="O106" s="278"/>
      <c r="P106" s="278"/>
      <c r="Q106" s="278"/>
      <c r="R106" s="36"/>
    </row>
    <row r="107" spans="2:65" s="1" customFormat="1" ht="6.9" customHeight="1"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60"/>
    </row>
    <row r="111" spans="2:65" s="1" customFormat="1" ht="6.9" customHeight="1"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3"/>
    </row>
    <row r="112" spans="2:65" s="1" customFormat="1" ht="36.9" customHeight="1">
      <c r="B112" s="34"/>
      <c r="C112" s="237" t="s">
        <v>167</v>
      </c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36"/>
    </row>
    <row r="113" spans="2:65" s="1" customFormat="1" ht="6.9" customHeight="1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1" customFormat="1" ht="30" customHeight="1">
      <c r="B114" s="34"/>
      <c r="C114" s="30" t="s">
        <v>18</v>
      </c>
      <c r="D114" s="35"/>
      <c r="E114" s="35"/>
      <c r="F114" s="286" t="str">
        <f>F6</f>
        <v>Novostavba materskej školy na parcele č.370/12, Púchov</v>
      </c>
      <c r="G114" s="287"/>
      <c r="H114" s="287"/>
      <c r="I114" s="287"/>
      <c r="J114" s="287"/>
      <c r="K114" s="287"/>
      <c r="L114" s="287"/>
      <c r="M114" s="287"/>
      <c r="N114" s="287"/>
      <c r="O114" s="287"/>
      <c r="P114" s="287"/>
      <c r="Q114" s="35"/>
      <c r="R114" s="36"/>
    </row>
    <row r="115" spans="2:65" ht="30" customHeight="1">
      <c r="B115" s="22"/>
      <c r="C115" s="30" t="s">
        <v>139</v>
      </c>
      <c r="D115" s="26"/>
      <c r="E115" s="26"/>
      <c r="F115" s="286" t="s">
        <v>140</v>
      </c>
      <c r="G115" s="242"/>
      <c r="H115" s="242"/>
      <c r="I115" s="242"/>
      <c r="J115" s="242"/>
      <c r="K115" s="242"/>
      <c r="L115" s="242"/>
      <c r="M115" s="242"/>
      <c r="N115" s="242"/>
      <c r="O115" s="242"/>
      <c r="P115" s="242"/>
      <c r="Q115" s="26"/>
      <c r="R115" s="23"/>
    </row>
    <row r="116" spans="2:65" s="1" customFormat="1" ht="36.9" customHeight="1">
      <c r="B116" s="34"/>
      <c r="C116" s="68" t="s">
        <v>141</v>
      </c>
      <c r="D116" s="35"/>
      <c r="E116" s="35"/>
      <c r="F116" s="257" t="str">
        <f>F8</f>
        <v>2 - Zdravotechnika</v>
      </c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35"/>
      <c r="R116" s="36"/>
    </row>
    <row r="117" spans="2:65" s="1" customFormat="1" ht="6.9" customHeight="1"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</row>
    <row r="118" spans="2:65" s="1" customFormat="1" ht="18" customHeight="1">
      <c r="B118" s="34"/>
      <c r="C118" s="30" t="s">
        <v>22</v>
      </c>
      <c r="D118" s="35"/>
      <c r="E118" s="35"/>
      <c r="F118" s="28" t="str">
        <f>F10</f>
        <v xml:space="preserve"> </v>
      </c>
      <c r="G118" s="35"/>
      <c r="H118" s="35"/>
      <c r="I118" s="35"/>
      <c r="J118" s="35"/>
      <c r="K118" s="30" t="s">
        <v>24</v>
      </c>
      <c r="L118" s="35"/>
      <c r="M118" s="290">
        <f>IF(O10="","",O10)</f>
        <v>43097</v>
      </c>
      <c r="N118" s="290"/>
      <c r="O118" s="290"/>
      <c r="P118" s="290"/>
      <c r="Q118" s="35"/>
      <c r="R118" s="36"/>
    </row>
    <row r="119" spans="2:65" s="1" customFormat="1" ht="6.9" customHeight="1"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6"/>
    </row>
    <row r="120" spans="2:65" s="1" customFormat="1" ht="13.2">
      <c r="B120" s="34"/>
      <c r="C120" s="30" t="s">
        <v>25</v>
      </c>
      <c r="D120" s="35"/>
      <c r="E120" s="35"/>
      <c r="F120" s="28" t="str">
        <f>E13</f>
        <v>RKC Žilinská diecéza</v>
      </c>
      <c r="G120" s="35"/>
      <c r="H120" s="35"/>
      <c r="I120" s="35"/>
      <c r="J120" s="35"/>
      <c r="K120" s="30" t="s">
        <v>31</v>
      </c>
      <c r="L120" s="35"/>
      <c r="M120" s="241" t="str">
        <f>E19</f>
        <v>Ing. arch. Ľubomír Zaymus</v>
      </c>
      <c r="N120" s="241"/>
      <c r="O120" s="241"/>
      <c r="P120" s="241"/>
      <c r="Q120" s="241"/>
      <c r="R120" s="36"/>
    </row>
    <row r="121" spans="2:65" s="1" customFormat="1" ht="14.4" customHeight="1">
      <c r="B121" s="34"/>
      <c r="C121" s="30" t="s">
        <v>29</v>
      </c>
      <c r="D121" s="35"/>
      <c r="E121" s="35"/>
      <c r="F121" s="28" t="str">
        <f>IF(E16="","",E16)</f>
        <v>M - SILNICE SK s.r.o.</v>
      </c>
      <c r="G121" s="35"/>
      <c r="H121" s="35"/>
      <c r="I121" s="35"/>
      <c r="J121" s="35"/>
      <c r="K121" s="30" t="s">
        <v>34</v>
      </c>
      <c r="L121" s="35"/>
      <c r="M121" s="241" t="str">
        <f>E22</f>
        <v xml:space="preserve"> </v>
      </c>
      <c r="N121" s="241"/>
      <c r="O121" s="241"/>
      <c r="P121" s="241"/>
      <c r="Q121" s="241"/>
      <c r="R121" s="36"/>
    </row>
    <row r="122" spans="2:65" s="1" customFormat="1" ht="10.35" customHeight="1"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6"/>
    </row>
    <row r="123" spans="2:65" s="9" customFormat="1" ht="29.25" customHeight="1">
      <c r="B123" s="148"/>
      <c r="C123" s="149" t="s">
        <v>168</v>
      </c>
      <c r="D123" s="150" t="s">
        <v>169</v>
      </c>
      <c r="E123" s="150" t="s">
        <v>57</v>
      </c>
      <c r="F123" s="305" t="s">
        <v>170</v>
      </c>
      <c r="G123" s="305"/>
      <c r="H123" s="305"/>
      <c r="I123" s="305"/>
      <c r="J123" s="150" t="s">
        <v>171</v>
      </c>
      <c r="K123" s="150" t="s">
        <v>172</v>
      </c>
      <c r="L123" s="306" t="s">
        <v>173</v>
      </c>
      <c r="M123" s="306"/>
      <c r="N123" s="305" t="s">
        <v>146</v>
      </c>
      <c r="O123" s="305"/>
      <c r="P123" s="305"/>
      <c r="Q123" s="307"/>
      <c r="R123" s="151"/>
      <c r="T123" s="75" t="s">
        <v>174</v>
      </c>
      <c r="U123" s="76" t="s">
        <v>39</v>
      </c>
      <c r="V123" s="76" t="s">
        <v>175</v>
      </c>
      <c r="W123" s="76" t="s">
        <v>176</v>
      </c>
      <c r="X123" s="76" t="s">
        <v>177</v>
      </c>
      <c r="Y123" s="76" t="s">
        <v>178</v>
      </c>
      <c r="Z123" s="76" t="s">
        <v>179</v>
      </c>
      <c r="AA123" s="77" t="s">
        <v>180</v>
      </c>
    </row>
    <row r="124" spans="2:65" s="1" customFormat="1" ht="29.25" customHeight="1">
      <c r="B124" s="34"/>
      <c r="C124" s="79" t="s">
        <v>143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21">
        <f>BK124</f>
        <v>26996.02</v>
      </c>
      <c r="O124" s="322"/>
      <c r="P124" s="322"/>
      <c r="Q124" s="322"/>
      <c r="R124" s="36"/>
      <c r="T124" s="78"/>
      <c r="U124" s="50"/>
      <c r="V124" s="50"/>
      <c r="W124" s="152">
        <f>W125+W233</f>
        <v>0</v>
      </c>
      <c r="X124" s="50"/>
      <c r="Y124" s="152">
        <f>Y125+Y233</f>
        <v>3.083507</v>
      </c>
      <c r="Z124" s="50"/>
      <c r="AA124" s="153">
        <f>AA125+AA233</f>
        <v>0</v>
      </c>
      <c r="AT124" s="18" t="s">
        <v>74</v>
      </c>
      <c r="AU124" s="18" t="s">
        <v>148</v>
      </c>
      <c r="BK124" s="154">
        <f>BK125+BK233</f>
        <v>26996.02</v>
      </c>
    </row>
    <row r="125" spans="2:65" s="10" customFormat="1" ht="37.35" customHeight="1">
      <c r="B125" s="155"/>
      <c r="C125" s="156"/>
      <c r="D125" s="157" t="s">
        <v>155</v>
      </c>
      <c r="E125" s="157"/>
      <c r="F125" s="157"/>
      <c r="G125" s="157"/>
      <c r="H125" s="157"/>
      <c r="I125" s="157"/>
      <c r="J125" s="157"/>
      <c r="K125" s="157"/>
      <c r="L125" s="157"/>
      <c r="M125" s="157"/>
      <c r="N125" s="323">
        <f>BK125</f>
        <v>26996.02</v>
      </c>
      <c r="O125" s="300"/>
      <c r="P125" s="300"/>
      <c r="Q125" s="300"/>
      <c r="R125" s="158"/>
      <c r="T125" s="159"/>
      <c r="U125" s="156"/>
      <c r="V125" s="156"/>
      <c r="W125" s="160">
        <f>W126+W144+W164+W201+W205+W229</f>
        <v>0</v>
      </c>
      <c r="X125" s="156"/>
      <c r="Y125" s="160">
        <f>Y126+Y144+Y164+Y201+Y205+Y229</f>
        <v>3.083507</v>
      </c>
      <c r="Z125" s="156"/>
      <c r="AA125" s="161">
        <f>AA126+AA144+AA164+AA201+AA205+AA229</f>
        <v>0</v>
      </c>
      <c r="AR125" s="162" t="s">
        <v>86</v>
      </c>
      <c r="AT125" s="163" t="s">
        <v>74</v>
      </c>
      <c r="AU125" s="163" t="s">
        <v>75</v>
      </c>
      <c r="AY125" s="162" t="s">
        <v>181</v>
      </c>
      <c r="BK125" s="164">
        <f>BK126+BK144+BK164+BK201+BK205+BK229</f>
        <v>26996.02</v>
      </c>
    </row>
    <row r="126" spans="2:65" s="10" customFormat="1" ht="20.100000000000001" customHeight="1">
      <c r="B126" s="155"/>
      <c r="C126" s="156"/>
      <c r="D126" s="165" t="s">
        <v>156</v>
      </c>
      <c r="E126" s="165"/>
      <c r="F126" s="165"/>
      <c r="G126" s="165"/>
      <c r="H126" s="165"/>
      <c r="I126" s="165"/>
      <c r="J126" s="165"/>
      <c r="K126" s="165"/>
      <c r="L126" s="165"/>
      <c r="M126" s="165"/>
      <c r="N126" s="318">
        <f>BK126</f>
        <v>640.57000000000005</v>
      </c>
      <c r="O126" s="319"/>
      <c r="P126" s="319"/>
      <c r="Q126" s="319"/>
      <c r="R126" s="158"/>
      <c r="T126" s="159"/>
      <c r="U126" s="156"/>
      <c r="V126" s="156"/>
      <c r="W126" s="160">
        <f>SUM(W127:W143)</f>
        <v>0</v>
      </c>
      <c r="X126" s="156"/>
      <c r="Y126" s="160">
        <f>SUM(Y127:Y143)</f>
        <v>3.1726999999999998E-2</v>
      </c>
      <c r="Z126" s="156"/>
      <c r="AA126" s="161">
        <f>SUM(AA127:AA143)</f>
        <v>0</v>
      </c>
      <c r="AR126" s="162" t="s">
        <v>86</v>
      </c>
      <c r="AT126" s="163" t="s">
        <v>74</v>
      </c>
      <c r="AU126" s="163" t="s">
        <v>82</v>
      </c>
      <c r="AY126" s="162" t="s">
        <v>181</v>
      </c>
      <c r="BK126" s="164">
        <f>SUM(BK127:BK143)</f>
        <v>640.57000000000005</v>
      </c>
    </row>
    <row r="127" spans="2:65" s="1" customFormat="1" ht="31.5" customHeight="1">
      <c r="B127" s="137"/>
      <c r="C127" s="166" t="s">
        <v>82</v>
      </c>
      <c r="D127" s="166" t="s">
        <v>182</v>
      </c>
      <c r="E127" s="167" t="s">
        <v>629</v>
      </c>
      <c r="F127" s="308" t="s">
        <v>630</v>
      </c>
      <c r="G127" s="308"/>
      <c r="H127" s="308"/>
      <c r="I127" s="308"/>
      <c r="J127" s="168" t="s">
        <v>422</v>
      </c>
      <c r="K127" s="169">
        <v>76</v>
      </c>
      <c r="L127" s="309">
        <v>2.21</v>
      </c>
      <c r="M127" s="309"/>
      <c r="N127" s="310">
        <f t="shared" ref="N127:N143" si="5">ROUND(L127*K127,2)</f>
        <v>167.96</v>
      </c>
      <c r="O127" s="310"/>
      <c r="P127" s="310"/>
      <c r="Q127" s="310"/>
      <c r="R127" s="140"/>
      <c r="T127" s="170" t="s">
        <v>5</v>
      </c>
      <c r="U127" s="43" t="s">
        <v>42</v>
      </c>
      <c r="V127" s="35"/>
      <c r="W127" s="171">
        <f t="shared" ref="W127:W143" si="6">V127*K127</f>
        <v>0</v>
      </c>
      <c r="X127" s="171">
        <v>0</v>
      </c>
      <c r="Y127" s="171">
        <f t="shared" ref="Y127:Y143" si="7">X127*K127</f>
        <v>0</v>
      </c>
      <c r="Z127" s="171">
        <v>0</v>
      </c>
      <c r="AA127" s="172">
        <f t="shared" ref="AA127:AA143" si="8">Z127*K127</f>
        <v>0</v>
      </c>
      <c r="AR127" s="18" t="s">
        <v>223</v>
      </c>
      <c r="AT127" s="18" t="s">
        <v>182</v>
      </c>
      <c r="AU127" s="18" t="s">
        <v>86</v>
      </c>
      <c r="AY127" s="18" t="s">
        <v>181</v>
      </c>
      <c r="BE127" s="113">
        <f t="shared" ref="BE127:BE143" si="9">IF(U127="základná",N127,0)</f>
        <v>0</v>
      </c>
      <c r="BF127" s="113">
        <f t="shared" ref="BF127:BF143" si="10">IF(U127="znížená",N127,0)</f>
        <v>167.96</v>
      </c>
      <c r="BG127" s="113">
        <f t="shared" ref="BG127:BG143" si="11">IF(U127="zákl. prenesená",N127,0)</f>
        <v>0</v>
      </c>
      <c r="BH127" s="113">
        <f t="shared" ref="BH127:BH143" si="12">IF(U127="zníž. prenesená",N127,0)</f>
        <v>0</v>
      </c>
      <c r="BI127" s="113">
        <f t="shared" ref="BI127:BI143" si="13">IF(U127="nulová",N127,0)</f>
        <v>0</v>
      </c>
      <c r="BJ127" s="18" t="s">
        <v>86</v>
      </c>
      <c r="BK127" s="113">
        <f t="shared" ref="BK127:BK143" si="14">ROUND(L127*K127,2)</f>
        <v>167.96</v>
      </c>
      <c r="BL127" s="18" t="s">
        <v>223</v>
      </c>
      <c r="BM127" s="18" t="s">
        <v>82</v>
      </c>
    </row>
    <row r="128" spans="2:65" s="1" customFormat="1" ht="31.5" customHeight="1">
      <c r="B128" s="137"/>
      <c r="C128" s="173" t="s">
        <v>86</v>
      </c>
      <c r="D128" s="173" t="s">
        <v>356</v>
      </c>
      <c r="E128" s="174" t="s">
        <v>631</v>
      </c>
      <c r="F128" s="311" t="s">
        <v>632</v>
      </c>
      <c r="G128" s="311"/>
      <c r="H128" s="311"/>
      <c r="I128" s="311"/>
      <c r="J128" s="175" t="s">
        <v>422</v>
      </c>
      <c r="K128" s="176">
        <v>23.1</v>
      </c>
      <c r="L128" s="312">
        <v>0.61</v>
      </c>
      <c r="M128" s="312"/>
      <c r="N128" s="313">
        <f t="shared" si="5"/>
        <v>14.09</v>
      </c>
      <c r="O128" s="310"/>
      <c r="P128" s="310"/>
      <c r="Q128" s="310"/>
      <c r="R128" s="140"/>
      <c r="T128" s="170" t="s">
        <v>5</v>
      </c>
      <c r="U128" s="43" t="s">
        <v>42</v>
      </c>
      <c r="V128" s="35"/>
      <c r="W128" s="171">
        <f t="shared" si="6"/>
        <v>0</v>
      </c>
      <c r="X128" s="171">
        <v>4.0000000000000003E-5</v>
      </c>
      <c r="Y128" s="171">
        <f t="shared" si="7"/>
        <v>9.2400000000000013E-4</v>
      </c>
      <c r="Z128" s="171">
        <v>0</v>
      </c>
      <c r="AA128" s="172">
        <f t="shared" si="8"/>
        <v>0</v>
      </c>
      <c r="AR128" s="18" t="s">
        <v>269</v>
      </c>
      <c r="AT128" s="18" t="s">
        <v>356</v>
      </c>
      <c r="AU128" s="18" t="s">
        <v>86</v>
      </c>
      <c r="AY128" s="18" t="s">
        <v>181</v>
      </c>
      <c r="BE128" s="113">
        <f t="shared" si="9"/>
        <v>0</v>
      </c>
      <c r="BF128" s="113">
        <f t="shared" si="10"/>
        <v>14.09</v>
      </c>
      <c r="BG128" s="113">
        <f t="shared" si="11"/>
        <v>0</v>
      </c>
      <c r="BH128" s="113">
        <f t="shared" si="12"/>
        <v>0</v>
      </c>
      <c r="BI128" s="113">
        <f t="shared" si="13"/>
        <v>0</v>
      </c>
      <c r="BJ128" s="18" t="s">
        <v>86</v>
      </c>
      <c r="BK128" s="113">
        <f t="shared" si="14"/>
        <v>14.09</v>
      </c>
      <c r="BL128" s="18" t="s">
        <v>223</v>
      </c>
      <c r="BM128" s="18" t="s">
        <v>86</v>
      </c>
    </row>
    <row r="129" spans="2:65" s="1" customFormat="1" ht="31.5" customHeight="1">
      <c r="B129" s="137"/>
      <c r="C129" s="173" t="s">
        <v>90</v>
      </c>
      <c r="D129" s="173" t="s">
        <v>356</v>
      </c>
      <c r="E129" s="174" t="s">
        <v>633</v>
      </c>
      <c r="F129" s="311" t="s">
        <v>634</v>
      </c>
      <c r="G129" s="311"/>
      <c r="H129" s="311"/>
      <c r="I129" s="311"/>
      <c r="J129" s="175" t="s">
        <v>422</v>
      </c>
      <c r="K129" s="176">
        <v>16.8</v>
      </c>
      <c r="L129" s="312">
        <v>0.69</v>
      </c>
      <c r="M129" s="312"/>
      <c r="N129" s="313">
        <f t="shared" si="5"/>
        <v>11.59</v>
      </c>
      <c r="O129" s="310"/>
      <c r="P129" s="310"/>
      <c r="Q129" s="310"/>
      <c r="R129" s="140"/>
      <c r="T129" s="170" t="s">
        <v>5</v>
      </c>
      <c r="U129" s="43" t="s">
        <v>42</v>
      </c>
      <c r="V129" s="35"/>
      <c r="W129" s="171">
        <f t="shared" si="6"/>
        <v>0</v>
      </c>
      <c r="X129" s="171">
        <v>5.0000000000000002E-5</v>
      </c>
      <c r="Y129" s="171">
        <f t="shared" si="7"/>
        <v>8.4000000000000003E-4</v>
      </c>
      <c r="Z129" s="171">
        <v>0</v>
      </c>
      <c r="AA129" s="172">
        <f t="shared" si="8"/>
        <v>0</v>
      </c>
      <c r="AR129" s="18" t="s">
        <v>269</v>
      </c>
      <c r="AT129" s="18" t="s">
        <v>356</v>
      </c>
      <c r="AU129" s="18" t="s">
        <v>86</v>
      </c>
      <c r="AY129" s="18" t="s">
        <v>181</v>
      </c>
      <c r="BE129" s="113">
        <f t="shared" si="9"/>
        <v>0</v>
      </c>
      <c r="BF129" s="113">
        <f t="shared" si="10"/>
        <v>11.59</v>
      </c>
      <c r="BG129" s="113">
        <f t="shared" si="11"/>
        <v>0</v>
      </c>
      <c r="BH129" s="113">
        <f t="shared" si="12"/>
        <v>0</v>
      </c>
      <c r="BI129" s="113">
        <f t="shared" si="13"/>
        <v>0</v>
      </c>
      <c r="BJ129" s="18" t="s">
        <v>86</v>
      </c>
      <c r="BK129" s="113">
        <f t="shared" si="14"/>
        <v>11.59</v>
      </c>
      <c r="BL129" s="18" t="s">
        <v>223</v>
      </c>
      <c r="BM129" s="18" t="s">
        <v>90</v>
      </c>
    </row>
    <row r="130" spans="2:65" s="1" customFormat="1" ht="31.5" customHeight="1">
      <c r="B130" s="137"/>
      <c r="C130" s="173" t="s">
        <v>93</v>
      </c>
      <c r="D130" s="173" t="s">
        <v>356</v>
      </c>
      <c r="E130" s="174" t="s">
        <v>635</v>
      </c>
      <c r="F130" s="311" t="s">
        <v>636</v>
      </c>
      <c r="G130" s="311"/>
      <c r="H130" s="311"/>
      <c r="I130" s="311"/>
      <c r="J130" s="175" t="s">
        <v>422</v>
      </c>
      <c r="K130" s="176">
        <v>14.7</v>
      </c>
      <c r="L130" s="312">
        <v>0.72</v>
      </c>
      <c r="M130" s="312"/>
      <c r="N130" s="313">
        <f t="shared" si="5"/>
        <v>10.58</v>
      </c>
      <c r="O130" s="310"/>
      <c r="P130" s="310"/>
      <c r="Q130" s="310"/>
      <c r="R130" s="140"/>
      <c r="T130" s="170" t="s">
        <v>5</v>
      </c>
      <c r="U130" s="43" t="s">
        <v>42</v>
      </c>
      <c r="V130" s="35"/>
      <c r="W130" s="171">
        <f t="shared" si="6"/>
        <v>0</v>
      </c>
      <c r="X130" s="171">
        <v>1.4999999999999999E-4</v>
      </c>
      <c r="Y130" s="171">
        <f t="shared" si="7"/>
        <v>2.2049999999999995E-3</v>
      </c>
      <c r="Z130" s="171">
        <v>0</v>
      </c>
      <c r="AA130" s="172">
        <f t="shared" si="8"/>
        <v>0</v>
      </c>
      <c r="AR130" s="18" t="s">
        <v>269</v>
      </c>
      <c r="AT130" s="18" t="s">
        <v>356</v>
      </c>
      <c r="AU130" s="18" t="s">
        <v>86</v>
      </c>
      <c r="AY130" s="18" t="s">
        <v>181</v>
      </c>
      <c r="BE130" s="113">
        <f t="shared" si="9"/>
        <v>0</v>
      </c>
      <c r="BF130" s="113">
        <f t="shared" si="10"/>
        <v>10.58</v>
      </c>
      <c r="BG130" s="113">
        <f t="shared" si="11"/>
        <v>0</v>
      </c>
      <c r="BH130" s="113">
        <f t="shared" si="12"/>
        <v>0</v>
      </c>
      <c r="BI130" s="113">
        <f t="shared" si="13"/>
        <v>0</v>
      </c>
      <c r="BJ130" s="18" t="s">
        <v>86</v>
      </c>
      <c r="BK130" s="113">
        <f t="shared" si="14"/>
        <v>10.58</v>
      </c>
      <c r="BL130" s="18" t="s">
        <v>223</v>
      </c>
      <c r="BM130" s="18" t="s">
        <v>93</v>
      </c>
    </row>
    <row r="131" spans="2:65" s="1" customFormat="1" ht="31.5" customHeight="1">
      <c r="B131" s="137"/>
      <c r="C131" s="173" t="s">
        <v>96</v>
      </c>
      <c r="D131" s="173" t="s">
        <v>356</v>
      </c>
      <c r="E131" s="174" t="s">
        <v>637</v>
      </c>
      <c r="F131" s="311" t="s">
        <v>638</v>
      </c>
      <c r="G131" s="311"/>
      <c r="H131" s="311"/>
      <c r="I131" s="311"/>
      <c r="J131" s="175" t="s">
        <v>422</v>
      </c>
      <c r="K131" s="176">
        <v>10.5</v>
      </c>
      <c r="L131" s="312">
        <v>0.87</v>
      </c>
      <c r="M131" s="312"/>
      <c r="N131" s="313">
        <f t="shared" si="5"/>
        <v>9.14</v>
      </c>
      <c r="O131" s="310"/>
      <c r="P131" s="310"/>
      <c r="Q131" s="310"/>
      <c r="R131" s="140"/>
      <c r="T131" s="170" t="s">
        <v>5</v>
      </c>
      <c r="U131" s="43" t="s">
        <v>42</v>
      </c>
      <c r="V131" s="35"/>
      <c r="W131" s="171">
        <f t="shared" si="6"/>
        <v>0</v>
      </c>
      <c r="X131" s="171">
        <v>1E-4</v>
      </c>
      <c r="Y131" s="171">
        <f t="shared" si="7"/>
        <v>1.0500000000000002E-3</v>
      </c>
      <c r="Z131" s="171">
        <v>0</v>
      </c>
      <c r="AA131" s="172">
        <f t="shared" si="8"/>
        <v>0</v>
      </c>
      <c r="AR131" s="18" t="s">
        <v>269</v>
      </c>
      <c r="AT131" s="18" t="s">
        <v>356</v>
      </c>
      <c r="AU131" s="18" t="s">
        <v>86</v>
      </c>
      <c r="AY131" s="18" t="s">
        <v>181</v>
      </c>
      <c r="BE131" s="113">
        <f t="shared" si="9"/>
        <v>0</v>
      </c>
      <c r="BF131" s="113">
        <f t="shared" si="10"/>
        <v>9.14</v>
      </c>
      <c r="BG131" s="113">
        <f t="shared" si="11"/>
        <v>0</v>
      </c>
      <c r="BH131" s="113">
        <f t="shared" si="12"/>
        <v>0</v>
      </c>
      <c r="BI131" s="113">
        <f t="shared" si="13"/>
        <v>0</v>
      </c>
      <c r="BJ131" s="18" t="s">
        <v>86</v>
      </c>
      <c r="BK131" s="113">
        <f t="shared" si="14"/>
        <v>9.14</v>
      </c>
      <c r="BL131" s="18" t="s">
        <v>223</v>
      </c>
      <c r="BM131" s="18" t="s">
        <v>96</v>
      </c>
    </row>
    <row r="132" spans="2:65" s="1" customFormat="1" ht="31.5" customHeight="1">
      <c r="B132" s="137"/>
      <c r="C132" s="173" t="s">
        <v>99</v>
      </c>
      <c r="D132" s="173" t="s">
        <v>356</v>
      </c>
      <c r="E132" s="174" t="s">
        <v>639</v>
      </c>
      <c r="F132" s="311" t="s">
        <v>640</v>
      </c>
      <c r="G132" s="311"/>
      <c r="H132" s="311"/>
      <c r="I132" s="311"/>
      <c r="J132" s="175" t="s">
        <v>422</v>
      </c>
      <c r="K132" s="176">
        <v>14.7</v>
      </c>
      <c r="L132" s="312">
        <v>1.1200000000000001</v>
      </c>
      <c r="M132" s="312"/>
      <c r="N132" s="313">
        <f t="shared" si="5"/>
        <v>16.46</v>
      </c>
      <c r="O132" s="310"/>
      <c r="P132" s="310"/>
      <c r="Q132" s="310"/>
      <c r="R132" s="140"/>
      <c r="T132" s="170" t="s">
        <v>5</v>
      </c>
      <c r="U132" s="43" t="s">
        <v>42</v>
      </c>
      <c r="V132" s="35"/>
      <c r="W132" s="171">
        <f t="shared" si="6"/>
        <v>0</v>
      </c>
      <c r="X132" s="171">
        <v>2.0000000000000001E-4</v>
      </c>
      <c r="Y132" s="171">
        <f t="shared" si="7"/>
        <v>2.9399999999999999E-3</v>
      </c>
      <c r="Z132" s="171">
        <v>0</v>
      </c>
      <c r="AA132" s="172">
        <f t="shared" si="8"/>
        <v>0</v>
      </c>
      <c r="AR132" s="18" t="s">
        <v>269</v>
      </c>
      <c r="AT132" s="18" t="s">
        <v>356</v>
      </c>
      <c r="AU132" s="18" t="s">
        <v>86</v>
      </c>
      <c r="AY132" s="18" t="s">
        <v>181</v>
      </c>
      <c r="BE132" s="113">
        <f t="shared" si="9"/>
        <v>0</v>
      </c>
      <c r="BF132" s="113">
        <f t="shared" si="10"/>
        <v>16.46</v>
      </c>
      <c r="BG132" s="113">
        <f t="shared" si="11"/>
        <v>0</v>
      </c>
      <c r="BH132" s="113">
        <f t="shared" si="12"/>
        <v>0</v>
      </c>
      <c r="BI132" s="113">
        <f t="shared" si="13"/>
        <v>0</v>
      </c>
      <c r="BJ132" s="18" t="s">
        <v>86</v>
      </c>
      <c r="BK132" s="113">
        <f t="shared" si="14"/>
        <v>16.46</v>
      </c>
      <c r="BL132" s="18" t="s">
        <v>223</v>
      </c>
      <c r="BM132" s="18" t="s">
        <v>99</v>
      </c>
    </row>
    <row r="133" spans="2:65" s="1" customFormat="1" ht="31.5" customHeight="1">
      <c r="B133" s="137"/>
      <c r="C133" s="166" t="s">
        <v>102</v>
      </c>
      <c r="D133" s="166" t="s">
        <v>182</v>
      </c>
      <c r="E133" s="167" t="s">
        <v>641</v>
      </c>
      <c r="F133" s="308" t="s">
        <v>642</v>
      </c>
      <c r="G133" s="308"/>
      <c r="H133" s="308"/>
      <c r="I133" s="308"/>
      <c r="J133" s="168" t="s">
        <v>422</v>
      </c>
      <c r="K133" s="169">
        <v>20</v>
      </c>
      <c r="L133" s="309">
        <v>2.4900000000000002</v>
      </c>
      <c r="M133" s="309"/>
      <c r="N133" s="310">
        <f t="shared" si="5"/>
        <v>49.8</v>
      </c>
      <c r="O133" s="310"/>
      <c r="P133" s="310"/>
      <c r="Q133" s="310"/>
      <c r="R133" s="140"/>
      <c r="T133" s="170" t="s">
        <v>5</v>
      </c>
      <c r="U133" s="43" t="s">
        <v>42</v>
      </c>
      <c r="V133" s="35"/>
      <c r="W133" s="171">
        <f t="shared" si="6"/>
        <v>0</v>
      </c>
      <c r="X133" s="171">
        <v>0</v>
      </c>
      <c r="Y133" s="171">
        <f t="shared" si="7"/>
        <v>0</v>
      </c>
      <c r="Z133" s="171">
        <v>0</v>
      </c>
      <c r="AA133" s="172">
        <f t="shared" si="8"/>
        <v>0</v>
      </c>
      <c r="AR133" s="18" t="s">
        <v>223</v>
      </c>
      <c r="AT133" s="18" t="s">
        <v>182</v>
      </c>
      <c r="AU133" s="18" t="s">
        <v>86</v>
      </c>
      <c r="AY133" s="18" t="s">
        <v>181</v>
      </c>
      <c r="BE133" s="113">
        <f t="shared" si="9"/>
        <v>0</v>
      </c>
      <c r="BF133" s="113">
        <f t="shared" si="10"/>
        <v>49.8</v>
      </c>
      <c r="BG133" s="113">
        <f t="shared" si="11"/>
        <v>0</v>
      </c>
      <c r="BH133" s="113">
        <f t="shared" si="12"/>
        <v>0</v>
      </c>
      <c r="BI133" s="113">
        <f t="shared" si="13"/>
        <v>0</v>
      </c>
      <c r="BJ133" s="18" t="s">
        <v>86</v>
      </c>
      <c r="BK133" s="113">
        <f t="shared" si="14"/>
        <v>49.8</v>
      </c>
      <c r="BL133" s="18" t="s">
        <v>223</v>
      </c>
      <c r="BM133" s="18" t="s">
        <v>102</v>
      </c>
    </row>
    <row r="134" spans="2:65" s="1" customFormat="1" ht="31.5" customHeight="1">
      <c r="B134" s="137"/>
      <c r="C134" s="173" t="s">
        <v>198</v>
      </c>
      <c r="D134" s="173" t="s">
        <v>356</v>
      </c>
      <c r="E134" s="174" t="s">
        <v>643</v>
      </c>
      <c r="F134" s="311" t="s">
        <v>644</v>
      </c>
      <c r="G134" s="311"/>
      <c r="H134" s="311"/>
      <c r="I134" s="311"/>
      <c r="J134" s="175" t="s">
        <v>422</v>
      </c>
      <c r="K134" s="176">
        <v>10.5</v>
      </c>
      <c r="L134" s="312">
        <v>1.51</v>
      </c>
      <c r="M134" s="312"/>
      <c r="N134" s="313">
        <f t="shared" si="5"/>
        <v>15.86</v>
      </c>
      <c r="O134" s="310"/>
      <c r="P134" s="310"/>
      <c r="Q134" s="310"/>
      <c r="R134" s="140"/>
      <c r="T134" s="170" t="s">
        <v>5</v>
      </c>
      <c r="U134" s="43" t="s">
        <v>42</v>
      </c>
      <c r="V134" s="35"/>
      <c r="W134" s="171">
        <f t="shared" si="6"/>
        <v>0</v>
      </c>
      <c r="X134" s="171">
        <v>1.8000000000000001E-4</v>
      </c>
      <c r="Y134" s="171">
        <f t="shared" si="7"/>
        <v>1.8900000000000002E-3</v>
      </c>
      <c r="Z134" s="171">
        <v>0</v>
      </c>
      <c r="AA134" s="172">
        <f t="shared" si="8"/>
        <v>0</v>
      </c>
      <c r="AR134" s="18" t="s">
        <v>269</v>
      </c>
      <c r="AT134" s="18" t="s">
        <v>356</v>
      </c>
      <c r="AU134" s="18" t="s">
        <v>86</v>
      </c>
      <c r="AY134" s="18" t="s">
        <v>181</v>
      </c>
      <c r="BE134" s="113">
        <f t="shared" si="9"/>
        <v>0</v>
      </c>
      <c r="BF134" s="113">
        <f t="shared" si="10"/>
        <v>15.86</v>
      </c>
      <c r="BG134" s="113">
        <f t="shared" si="11"/>
        <v>0</v>
      </c>
      <c r="BH134" s="113">
        <f t="shared" si="12"/>
        <v>0</v>
      </c>
      <c r="BI134" s="113">
        <f t="shared" si="13"/>
        <v>0</v>
      </c>
      <c r="BJ134" s="18" t="s">
        <v>86</v>
      </c>
      <c r="BK134" s="113">
        <f t="shared" si="14"/>
        <v>15.86</v>
      </c>
      <c r="BL134" s="18" t="s">
        <v>223</v>
      </c>
      <c r="BM134" s="18" t="s">
        <v>198</v>
      </c>
    </row>
    <row r="135" spans="2:65" s="1" customFormat="1" ht="31.5" customHeight="1">
      <c r="B135" s="137"/>
      <c r="C135" s="173" t="s">
        <v>201</v>
      </c>
      <c r="D135" s="173" t="s">
        <v>356</v>
      </c>
      <c r="E135" s="174" t="s">
        <v>645</v>
      </c>
      <c r="F135" s="311" t="s">
        <v>646</v>
      </c>
      <c r="G135" s="311"/>
      <c r="H135" s="311"/>
      <c r="I135" s="311"/>
      <c r="J135" s="175" t="s">
        <v>422</v>
      </c>
      <c r="K135" s="176">
        <v>10.5</v>
      </c>
      <c r="L135" s="312">
        <v>1.67</v>
      </c>
      <c r="M135" s="312"/>
      <c r="N135" s="313">
        <f t="shared" si="5"/>
        <v>17.54</v>
      </c>
      <c r="O135" s="310"/>
      <c r="P135" s="310"/>
      <c r="Q135" s="310"/>
      <c r="R135" s="140"/>
      <c r="T135" s="170" t="s">
        <v>5</v>
      </c>
      <c r="U135" s="43" t="s">
        <v>42</v>
      </c>
      <c r="V135" s="35"/>
      <c r="W135" s="171">
        <f t="shared" si="6"/>
        <v>0</v>
      </c>
      <c r="X135" s="171">
        <v>9.0000000000000006E-5</v>
      </c>
      <c r="Y135" s="171">
        <f t="shared" si="7"/>
        <v>9.4500000000000009E-4</v>
      </c>
      <c r="Z135" s="171">
        <v>0</v>
      </c>
      <c r="AA135" s="172">
        <f t="shared" si="8"/>
        <v>0</v>
      </c>
      <c r="AR135" s="18" t="s">
        <v>269</v>
      </c>
      <c r="AT135" s="18" t="s">
        <v>356</v>
      </c>
      <c r="AU135" s="18" t="s">
        <v>86</v>
      </c>
      <c r="AY135" s="18" t="s">
        <v>181</v>
      </c>
      <c r="BE135" s="113">
        <f t="shared" si="9"/>
        <v>0</v>
      </c>
      <c r="BF135" s="113">
        <f t="shared" si="10"/>
        <v>17.54</v>
      </c>
      <c r="BG135" s="113">
        <f t="shared" si="11"/>
        <v>0</v>
      </c>
      <c r="BH135" s="113">
        <f t="shared" si="12"/>
        <v>0</v>
      </c>
      <c r="BI135" s="113">
        <f t="shared" si="13"/>
        <v>0</v>
      </c>
      <c r="BJ135" s="18" t="s">
        <v>86</v>
      </c>
      <c r="BK135" s="113">
        <f t="shared" si="14"/>
        <v>17.54</v>
      </c>
      <c r="BL135" s="18" t="s">
        <v>223</v>
      </c>
      <c r="BM135" s="18" t="s">
        <v>201</v>
      </c>
    </row>
    <row r="136" spans="2:65" s="1" customFormat="1" ht="31.5" customHeight="1">
      <c r="B136" s="137"/>
      <c r="C136" s="166" t="s">
        <v>204</v>
      </c>
      <c r="D136" s="166" t="s">
        <v>182</v>
      </c>
      <c r="E136" s="167" t="s">
        <v>647</v>
      </c>
      <c r="F136" s="308" t="s">
        <v>648</v>
      </c>
      <c r="G136" s="308"/>
      <c r="H136" s="308"/>
      <c r="I136" s="308"/>
      <c r="J136" s="168" t="s">
        <v>422</v>
      </c>
      <c r="K136" s="169">
        <v>38</v>
      </c>
      <c r="L136" s="309">
        <v>2.34</v>
      </c>
      <c r="M136" s="309"/>
      <c r="N136" s="310">
        <f t="shared" si="5"/>
        <v>88.92</v>
      </c>
      <c r="O136" s="310"/>
      <c r="P136" s="310"/>
      <c r="Q136" s="310"/>
      <c r="R136" s="140"/>
      <c r="T136" s="170" t="s">
        <v>5</v>
      </c>
      <c r="U136" s="43" t="s">
        <v>42</v>
      </c>
      <c r="V136" s="35"/>
      <c r="W136" s="171">
        <f t="shared" si="6"/>
        <v>0</v>
      </c>
      <c r="X136" s="171">
        <v>4.2999999999999999E-4</v>
      </c>
      <c r="Y136" s="171">
        <f t="shared" si="7"/>
        <v>1.634E-2</v>
      </c>
      <c r="Z136" s="171">
        <v>0</v>
      </c>
      <c r="AA136" s="172">
        <f t="shared" si="8"/>
        <v>0</v>
      </c>
      <c r="AR136" s="18" t="s">
        <v>223</v>
      </c>
      <c r="AT136" s="18" t="s">
        <v>182</v>
      </c>
      <c r="AU136" s="18" t="s">
        <v>86</v>
      </c>
      <c r="AY136" s="18" t="s">
        <v>181</v>
      </c>
      <c r="BE136" s="113">
        <f t="shared" si="9"/>
        <v>0</v>
      </c>
      <c r="BF136" s="113">
        <f t="shared" si="10"/>
        <v>88.92</v>
      </c>
      <c r="BG136" s="113">
        <f t="shared" si="11"/>
        <v>0</v>
      </c>
      <c r="BH136" s="113">
        <f t="shared" si="12"/>
        <v>0</v>
      </c>
      <c r="BI136" s="113">
        <f t="shared" si="13"/>
        <v>0</v>
      </c>
      <c r="BJ136" s="18" t="s">
        <v>86</v>
      </c>
      <c r="BK136" s="113">
        <f t="shared" si="14"/>
        <v>88.92</v>
      </c>
      <c r="BL136" s="18" t="s">
        <v>223</v>
      </c>
      <c r="BM136" s="18" t="s">
        <v>204</v>
      </c>
    </row>
    <row r="137" spans="2:65" s="1" customFormat="1" ht="31.5" customHeight="1">
      <c r="B137" s="137"/>
      <c r="C137" s="173" t="s">
        <v>207</v>
      </c>
      <c r="D137" s="173" t="s">
        <v>356</v>
      </c>
      <c r="E137" s="174" t="s">
        <v>649</v>
      </c>
      <c r="F137" s="311" t="s">
        <v>650</v>
      </c>
      <c r="G137" s="311"/>
      <c r="H137" s="311"/>
      <c r="I137" s="311"/>
      <c r="J137" s="175" t="s">
        <v>422</v>
      </c>
      <c r="K137" s="176">
        <v>23.1</v>
      </c>
      <c r="L137" s="312">
        <v>1.17</v>
      </c>
      <c r="M137" s="312"/>
      <c r="N137" s="313">
        <f t="shared" si="5"/>
        <v>27.03</v>
      </c>
      <c r="O137" s="310"/>
      <c r="P137" s="310"/>
      <c r="Q137" s="310"/>
      <c r="R137" s="140"/>
      <c r="T137" s="170" t="s">
        <v>5</v>
      </c>
      <c r="U137" s="43" t="s">
        <v>42</v>
      </c>
      <c r="V137" s="35"/>
      <c r="W137" s="171">
        <f t="shared" si="6"/>
        <v>0</v>
      </c>
      <c r="X137" s="171">
        <v>1.0000000000000001E-5</v>
      </c>
      <c r="Y137" s="171">
        <f t="shared" si="7"/>
        <v>2.3100000000000003E-4</v>
      </c>
      <c r="Z137" s="171">
        <v>0</v>
      </c>
      <c r="AA137" s="172">
        <f t="shared" si="8"/>
        <v>0</v>
      </c>
      <c r="AR137" s="18" t="s">
        <v>269</v>
      </c>
      <c r="AT137" s="18" t="s">
        <v>356</v>
      </c>
      <c r="AU137" s="18" t="s">
        <v>86</v>
      </c>
      <c r="AY137" s="18" t="s">
        <v>181</v>
      </c>
      <c r="BE137" s="113">
        <f t="shared" si="9"/>
        <v>0</v>
      </c>
      <c r="BF137" s="113">
        <f t="shared" si="10"/>
        <v>27.03</v>
      </c>
      <c r="BG137" s="113">
        <f t="shared" si="11"/>
        <v>0</v>
      </c>
      <c r="BH137" s="113">
        <f t="shared" si="12"/>
        <v>0</v>
      </c>
      <c r="BI137" s="113">
        <f t="shared" si="13"/>
        <v>0</v>
      </c>
      <c r="BJ137" s="18" t="s">
        <v>86</v>
      </c>
      <c r="BK137" s="113">
        <f t="shared" si="14"/>
        <v>27.03</v>
      </c>
      <c r="BL137" s="18" t="s">
        <v>223</v>
      </c>
      <c r="BM137" s="18" t="s">
        <v>207</v>
      </c>
    </row>
    <row r="138" spans="2:65" s="1" customFormat="1" ht="31.5" customHeight="1">
      <c r="B138" s="137"/>
      <c r="C138" s="173" t="s">
        <v>211</v>
      </c>
      <c r="D138" s="173" t="s">
        <v>356</v>
      </c>
      <c r="E138" s="174" t="s">
        <v>651</v>
      </c>
      <c r="F138" s="311" t="s">
        <v>652</v>
      </c>
      <c r="G138" s="311"/>
      <c r="H138" s="311"/>
      <c r="I138" s="311"/>
      <c r="J138" s="175" t="s">
        <v>422</v>
      </c>
      <c r="K138" s="176">
        <v>16.8</v>
      </c>
      <c r="L138" s="312">
        <v>1.37</v>
      </c>
      <c r="M138" s="312"/>
      <c r="N138" s="313">
        <f t="shared" si="5"/>
        <v>23.02</v>
      </c>
      <c r="O138" s="310"/>
      <c r="P138" s="310"/>
      <c r="Q138" s="310"/>
      <c r="R138" s="140"/>
      <c r="T138" s="170" t="s">
        <v>5</v>
      </c>
      <c r="U138" s="43" t="s">
        <v>42</v>
      </c>
      <c r="V138" s="35"/>
      <c r="W138" s="171">
        <f t="shared" si="6"/>
        <v>0</v>
      </c>
      <c r="X138" s="171">
        <v>2.0000000000000002E-5</v>
      </c>
      <c r="Y138" s="171">
        <f t="shared" si="7"/>
        <v>3.3600000000000004E-4</v>
      </c>
      <c r="Z138" s="171">
        <v>0</v>
      </c>
      <c r="AA138" s="172">
        <f t="shared" si="8"/>
        <v>0</v>
      </c>
      <c r="AR138" s="18" t="s">
        <v>269</v>
      </c>
      <c r="AT138" s="18" t="s">
        <v>356</v>
      </c>
      <c r="AU138" s="18" t="s">
        <v>86</v>
      </c>
      <c r="AY138" s="18" t="s">
        <v>181</v>
      </c>
      <c r="BE138" s="113">
        <f t="shared" si="9"/>
        <v>0</v>
      </c>
      <c r="BF138" s="113">
        <f t="shared" si="10"/>
        <v>23.02</v>
      </c>
      <c r="BG138" s="113">
        <f t="shared" si="11"/>
        <v>0</v>
      </c>
      <c r="BH138" s="113">
        <f t="shared" si="12"/>
        <v>0</v>
      </c>
      <c r="BI138" s="113">
        <f t="shared" si="13"/>
        <v>0</v>
      </c>
      <c r="BJ138" s="18" t="s">
        <v>86</v>
      </c>
      <c r="BK138" s="113">
        <f t="shared" si="14"/>
        <v>23.02</v>
      </c>
      <c r="BL138" s="18" t="s">
        <v>223</v>
      </c>
      <c r="BM138" s="18" t="s">
        <v>211</v>
      </c>
    </row>
    <row r="139" spans="2:65" s="1" customFormat="1" ht="31.5" customHeight="1">
      <c r="B139" s="137"/>
      <c r="C139" s="166" t="s">
        <v>214</v>
      </c>
      <c r="D139" s="166" t="s">
        <v>182</v>
      </c>
      <c r="E139" s="167" t="s">
        <v>653</v>
      </c>
      <c r="F139" s="308" t="s">
        <v>654</v>
      </c>
      <c r="G139" s="308"/>
      <c r="H139" s="308"/>
      <c r="I139" s="308"/>
      <c r="J139" s="168" t="s">
        <v>422</v>
      </c>
      <c r="K139" s="169">
        <v>24</v>
      </c>
      <c r="L139" s="309">
        <v>2.4900000000000002</v>
      </c>
      <c r="M139" s="309"/>
      <c r="N139" s="310">
        <f t="shared" si="5"/>
        <v>59.76</v>
      </c>
      <c r="O139" s="310"/>
      <c r="P139" s="310"/>
      <c r="Q139" s="310"/>
      <c r="R139" s="140"/>
      <c r="T139" s="170" t="s">
        <v>5</v>
      </c>
      <c r="U139" s="43" t="s">
        <v>42</v>
      </c>
      <c r="V139" s="35"/>
      <c r="W139" s="171">
        <f t="shared" si="6"/>
        <v>0</v>
      </c>
      <c r="X139" s="171">
        <v>4.0000000000000003E-5</v>
      </c>
      <c r="Y139" s="171">
        <f t="shared" si="7"/>
        <v>9.6000000000000013E-4</v>
      </c>
      <c r="Z139" s="171">
        <v>0</v>
      </c>
      <c r="AA139" s="172">
        <f t="shared" si="8"/>
        <v>0</v>
      </c>
      <c r="AR139" s="18" t="s">
        <v>223</v>
      </c>
      <c r="AT139" s="18" t="s">
        <v>182</v>
      </c>
      <c r="AU139" s="18" t="s">
        <v>86</v>
      </c>
      <c r="AY139" s="18" t="s">
        <v>181</v>
      </c>
      <c r="BE139" s="113">
        <f t="shared" si="9"/>
        <v>0</v>
      </c>
      <c r="BF139" s="113">
        <f t="shared" si="10"/>
        <v>59.76</v>
      </c>
      <c r="BG139" s="113">
        <f t="shared" si="11"/>
        <v>0</v>
      </c>
      <c r="BH139" s="113">
        <f t="shared" si="12"/>
        <v>0</v>
      </c>
      <c r="BI139" s="113">
        <f t="shared" si="13"/>
        <v>0</v>
      </c>
      <c r="BJ139" s="18" t="s">
        <v>86</v>
      </c>
      <c r="BK139" s="113">
        <f t="shared" si="14"/>
        <v>59.76</v>
      </c>
      <c r="BL139" s="18" t="s">
        <v>223</v>
      </c>
      <c r="BM139" s="18" t="s">
        <v>214</v>
      </c>
    </row>
    <row r="140" spans="2:65" s="1" customFormat="1" ht="31.5" customHeight="1">
      <c r="B140" s="137"/>
      <c r="C140" s="173" t="s">
        <v>217</v>
      </c>
      <c r="D140" s="173" t="s">
        <v>356</v>
      </c>
      <c r="E140" s="174" t="s">
        <v>655</v>
      </c>
      <c r="F140" s="311" t="s">
        <v>656</v>
      </c>
      <c r="G140" s="311"/>
      <c r="H140" s="311"/>
      <c r="I140" s="311"/>
      <c r="J140" s="175" t="s">
        <v>422</v>
      </c>
      <c r="K140" s="176">
        <v>10.5</v>
      </c>
      <c r="L140" s="312">
        <v>2.64</v>
      </c>
      <c r="M140" s="312"/>
      <c r="N140" s="313">
        <f t="shared" si="5"/>
        <v>27.72</v>
      </c>
      <c r="O140" s="310"/>
      <c r="P140" s="310"/>
      <c r="Q140" s="310"/>
      <c r="R140" s="140"/>
      <c r="T140" s="170" t="s">
        <v>5</v>
      </c>
      <c r="U140" s="43" t="s">
        <v>42</v>
      </c>
      <c r="V140" s="35"/>
      <c r="W140" s="171">
        <f t="shared" si="6"/>
        <v>0</v>
      </c>
      <c r="X140" s="171">
        <v>4.0000000000000003E-5</v>
      </c>
      <c r="Y140" s="171">
        <f t="shared" si="7"/>
        <v>4.2000000000000002E-4</v>
      </c>
      <c r="Z140" s="171">
        <v>0</v>
      </c>
      <c r="AA140" s="172">
        <f t="shared" si="8"/>
        <v>0</v>
      </c>
      <c r="AR140" s="18" t="s">
        <v>269</v>
      </c>
      <c r="AT140" s="18" t="s">
        <v>356</v>
      </c>
      <c r="AU140" s="18" t="s">
        <v>86</v>
      </c>
      <c r="AY140" s="18" t="s">
        <v>181</v>
      </c>
      <c r="BE140" s="113">
        <f t="shared" si="9"/>
        <v>0</v>
      </c>
      <c r="BF140" s="113">
        <f t="shared" si="10"/>
        <v>27.72</v>
      </c>
      <c r="BG140" s="113">
        <f t="shared" si="11"/>
        <v>0</v>
      </c>
      <c r="BH140" s="113">
        <f t="shared" si="12"/>
        <v>0</v>
      </c>
      <c r="BI140" s="113">
        <f t="shared" si="13"/>
        <v>0</v>
      </c>
      <c r="BJ140" s="18" t="s">
        <v>86</v>
      </c>
      <c r="BK140" s="113">
        <f t="shared" si="14"/>
        <v>27.72</v>
      </c>
      <c r="BL140" s="18" t="s">
        <v>223</v>
      </c>
      <c r="BM140" s="18" t="s">
        <v>217</v>
      </c>
    </row>
    <row r="141" spans="2:65" s="1" customFormat="1" ht="31.5" customHeight="1">
      <c r="B141" s="137"/>
      <c r="C141" s="173" t="s">
        <v>220</v>
      </c>
      <c r="D141" s="173" t="s">
        <v>356</v>
      </c>
      <c r="E141" s="174" t="s">
        <v>657</v>
      </c>
      <c r="F141" s="311" t="s">
        <v>658</v>
      </c>
      <c r="G141" s="311"/>
      <c r="H141" s="311"/>
      <c r="I141" s="311"/>
      <c r="J141" s="175" t="s">
        <v>422</v>
      </c>
      <c r="K141" s="176">
        <v>14.7</v>
      </c>
      <c r="L141" s="312">
        <v>3.05</v>
      </c>
      <c r="M141" s="312"/>
      <c r="N141" s="313">
        <f t="shared" si="5"/>
        <v>44.84</v>
      </c>
      <c r="O141" s="310"/>
      <c r="P141" s="310"/>
      <c r="Q141" s="310"/>
      <c r="R141" s="140"/>
      <c r="T141" s="170" t="s">
        <v>5</v>
      </c>
      <c r="U141" s="43" t="s">
        <v>42</v>
      </c>
      <c r="V141" s="35"/>
      <c r="W141" s="171">
        <f t="shared" si="6"/>
        <v>0</v>
      </c>
      <c r="X141" s="171">
        <v>1.8000000000000001E-4</v>
      </c>
      <c r="Y141" s="171">
        <f t="shared" si="7"/>
        <v>2.6459999999999999E-3</v>
      </c>
      <c r="Z141" s="171">
        <v>0</v>
      </c>
      <c r="AA141" s="172">
        <f t="shared" si="8"/>
        <v>0</v>
      </c>
      <c r="AR141" s="18" t="s">
        <v>269</v>
      </c>
      <c r="AT141" s="18" t="s">
        <v>356</v>
      </c>
      <c r="AU141" s="18" t="s">
        <v>86</v>
      </c>
      <c r="AY141" s="18" t="s">
        <v>181</v>
      </c>
      <c r="BE141" s="113">
        <f t="shared" si="9"/>
        <v>0</v>
      </c>
      <c r="BF141" s="113">
        <f t="shared" si="10"/>
        <v>44.84</v>
      </c>
      <c r="BG141" s="113">
        <f t="shared" si="11"/>
        <v>0</v>
      </c>
      <c r="BH141" s="113">
        <f t="shared" si="12"/>
        <v>0</v>
      </c>
      <c r="BI141" s="113">
        <f t="shared" si="13"/>
        <v>0</v>
      </c>
      <c r="BJ141" s="18" t="s">
        <v>86</v>
      </c>
      <c r="BK141" s="113">
        <f t="shared" si="14"/>
        <v>44.84</v>
      </c>
      <c r="BL141" s="18" t="s">
        <v>223</v>
      </c>
      <c r="BM141" s="18" t="s">
        <v>220</v>
      </c>
    </row>
    <row r="142" spans="2:65" s="1" customFormat="1" ht="22.5" customHeight="1">
      <c r="B142" s="137"/>
      <c r="C142" s="173" t="s">
        <v>223</v>
      </c>
      <c r="D142" s="173" t="s">
        <v>356</v>
      </c>
      <c r="E142" s="174" t="s">
        <v>659</v>
      </c>
      <c r="F142" s="311" t="s">
        <v>660</v>
      </c>
      <c r="G142" s="311"/>
      <c r="H142" s="311"/>
      <c r="I142" s="311"/>
      <c r="J142" s="175" t="s">
        <v>618</v>
      </c>
      <c r="K142" s="176">
        <v>1</v>
      </c>
      <c r="L142" s="312">
        <v>50</v>
      </c>
      <c r="M142" s="312"/>
      <c r="N142" s="313">
        <f t="shared" si="5"/>
        <v>50</v>
      </c>
      <c r="O142" s="310"/>
      <c r="P142" s="310"/>
      <c r="Q142" s="310"/>
      <c r="R142" s="140"/>
      <c r="T142" s="170" t="s">
        <v>5</v>
      </c>
      <c r="U142" s="43" t="s">
        <v>42</v>
      </c>
      <c r="V142" s="35"/>
      <c r="W142" s="171">
        <f t="shared" si="6"/>
        <v>0</v>
      </c>
      <c r="X142" s="171">
        <v>0</v>
      </c>
      <c r="Y142" s="171">
        <f t="shared" si="7"/>
        <v>0</v>
      </c>
      <c r="Z142" s="171">
        <v>0</v>
      </c>
      <c r="AA142" s="172">
        <f t="shared" si="8"/>
        <v>0</v>
      </c>
      <c r="AR142" s="18" t="s">
        <v>269</v>
      </c>
      <c r="AT142" s="18" t="s">
        <v>356</v>
      </c>
      <c r="AU142" s="18" t="s">
        <v>86</v>
      </c>
      <c r="AY142" s="18" t="s">
        <v>181</v>
      </c>
      <c r="BE142" s="113">
        <f t="shared" si="9"/>
        <v>0</v>
      </c>
      <c r="BF142" s="113">
        <f t="shared" si="10"/>
        <v>50</v>
      </c>
      <c r="BG142" s="113">
        <f t="shared" si="11"/>
        <v>0</v>
      </c>
      <c r="BH142" s="113">
        <f t="shared" si="12"/>
        <v>0</v>
      </c>
      <c r="BI142" s="113">
        <f t="shared" si="13"/>
        <v>0</v>
      </c>
      <c r="BJ142" s="18" t="s">
        <v>86</v>
      </c>
      <c r="BK142" s="113">
        <f t="shared" si="14"/>
        <v>50</v>
      </c>
      <c r="BL142" s="18" t="s">
        <v>223</v>
      </c>
      <c r="BM142" s="18" t="s">
        <v>223</v>
      </c>
    </row>
    <row r="143" spans="2:65" s="1" customFormat="1" ht="31.5" customHeight="1">
      <c r="B143" s="137"/>
      <c r="C143" s="166" t="s">
        <v>226</v>
      </c>
      <c r="D143" s="166" t="s">
        <v>182</v>
      </c>
      <c r="E143" s="167" t="s">
        <v>661</v>
      </c>
      <c r="F143" s="308" t="s">
        <v>662</v>
      </c>
      <c r="G143" s="308"/>
      <c r="H143" s="308"/>
      <c r="I143" s="308"/>
      <c r="J143" s="168" t="s">
        <v>372</v>
      </c>
      <c r="K143" s="192">
        <v>6.26</v>
      </c>
      <c r="L143" s="309">
        <v>1</v>
      </c>
      <c r="M143" s="309"/>
      <c r="N143" s="310">
        <f t="shared" si="5"/>
        <v>6.26</v>
      </c>
      <c r="O143" s="310"/>
      <c r="P143" s="310"/>
      <c r="Q143" s="310"/>
      <c r="R143" s="140"/>
      <c r="T143" s="170" t="s">
        <v>5</v>
      </c>
      <c r="U143" s="43" t="s">
        <v>42</v>
      </c>
      <c r="V143" s="35"/>
      <c r="W143" s="171">
        <f t="shared" si="6"/>
        <v>0</v>
      </c>
      <c r="X143" s="171">
        <v>0</v>
      </c>
      <c r="Y143" s="171">
        <f t="shared" si="7"/>
        <v>0</v>
      </c>
      <c r="Z143" s="171">
        <v>0</v>
      </c>
      <c r="AA143" s="172">
        <f t="shared" si="8"/>
        <v>0</v>
      </c>
      <c r="AR143" s="18" t="s">
        <v>223</v>
      </c>
      <c r="AT143" s="18" t="s">
        <v>182</v>
      </c>
      <c r="AU143" s="18" t="s">
        <v>86</v>
      </c>
      <c r="AY143" s="18" t="s">
        <v>181</v>
      </c>
      <c r="BE143" s="113">
        <f t="shared" si="9"/>
        <v>0</v>
      </c>
      <c r="BF143" s="113">
        <f t="shared" si="10"/>
        <v>6.26</v>
      </c>
      <c r="BG143" s="113">
        <f t="shared" si="11"/>
        <v>0</v>
      </c>
      <c r="BH143" s="113">
        <f t="shared" si="12"/>
        <v>0</v>
      </c>
      <c r="BI143" s="113">
        <f t="shared" si="13"/>
        <v>0</v>
      </c>
      <c r="BJ143" s="18" t="s">
        <v>86</v>
      </c>
      <c r="BK143" s="113">
        <f t="shared" si="14"/>
        <v>6.26</v>
      </c>
      <c r="BL143" s="18" t="s">
        <v>223</v>
      </c>
      <c r="BM143" s="18" t="s">
        <v>226</v>
      </c>
    </row>
    <row r="144" spans="2:65" s="10" customFormat="1" ht="29.85" customHeight="1">
      <c r="B144" s="155"/>
      <c r="C144" s="156"/>
      <c r="D144" s="165" t="s">
        <v>622</v>
      </c>
      <c r="E144" s="165"/>
      <c r="F144" s="165"/>
      <c r="G144" s="165"/>
      <c r="H144" s="165"/>
      <c r="I144" s="165"/>
      <c r="J144" s="165"/>
      <c r="K144" s="165"/>
      <c r="L144" s="165"/>
      <c r="M144" s="165"/>
      <c r="N144" s="314">
        <f>BK144</f>
        <v>3332.8799999999997</v>
      </c>
      <c r="O144" s="315"/>
      <c r="P144" s="315"/>
      <c r="Q144" s="315"/>
      <c r="R144" s="158"/>
      <c r="T144" s="159"/>
      <c r="U144" s="156"/>
      <c r="V144" s="156"/>
      <c r="W144" s="160">
        <f>SUM(W145:W163)</f>
        <v>0</v>
      </c>
      <c r="X144" s="156"/>
      <c r="Y144" s="160">
        <f>SUM(Y145:Y163)</f>
        <v>1.7860499999999997</v>
      </c>
      <c r="Z144" s="156"/>
      <c r="AA144" s="161">
        <f>SUM(AA145:AA163)</f>
        <v>0</v>
      </c>
      <c r="AR144" s="162" t="s">
        <v>86</v>
      </c>
      <c r="AT144" s="163" t="s">
        <v>74</v>
      </c>
      <c r="AU144" s="163" t="s">
        <v>82</v>
      </c>
      <c r="AY144" s="162" t="s">
        <v>181</v>
      </c>
      <c r="BK144" s="164">
        <f>SUM(BK145:BK163)</f>
        <v>3332.8799999999997</v>
      </c>
    </row>
    <row r="145" spans="2:65" s="1" customFormat="1" ht="31.5" customHeight="1">
      <c r="B145" s="137"/>
      <c r="C145" s="166" t="s">
        <v>229</v>
      </c>
      <c r="D145" s="166" t="s">
        <v>182</v>
      </c>
      <c r="E145" s="167" t="s">
        <v>663</v>
      </c>
      <c r="F145" s="308" t="s">
        <v>664</v>
      </c>
      <c r="G145" s="308"/>
      <c r="H145" s="308"/>
      <c r="I145" s="308"/>
      <c r="J145" s="168" t="s">
        <v>422</v>
      </c>
      <c r="K145" s="169">
        <v>8</v>
      </c>
      <c r="L145" s="325">
        <v>13.5</v>
      </c>
      <c r="M145" s="326"/>
      <c r="N145" s="310">
        <f t="shared" ref="N145:N163" si="15">ROUND(L145*K145,2)</f>
        <v>108</v>
      </c>
      <c r="O145" s="310"/>
      <c r="P145" s="310"/>
      <c r="Q145" s="310"/>
      <c r="R145" s="140"/>
      <c r="T145" s="170" t="s">
        <v>5</v>
      </c>
      <c r="U145" s="43" t="s">
        <v>42</v>
      </c>
      <c r="V145" s="35"/>
      <c r="W145" s="171">
        <f t="shared" ref="W145:W163" si="16">V145*K145</f>
        <v>0</v>
      </c>
      <c r="X145" s="171">
        <v>1.57E-3</v>
      </c>
      <c r="Y145" s="171">
        <f t="shared" ref="Y145:Y163" si="17">X145*K145</f>
        <v>1.256E-2</v>
      </c>
      <c r="Z145" s="171">
        <v>0</v>
      </c>
      <c r="AA145" s="172">
        <f t="shared" ref="AA145:AA163" si="18">Z145*K145</f>
        <v>0</v>
      </c>
      <c r="AR145" s="18" t="s">
        <v>223</v>
      </c>
      <c r="AT145" s="18" t="s">
        <v>182</v>
      </c>
      <c r="AU145" s="18" t="s">
        <v>86</v>
      </c>
      <c r="AY145" s="18" t="s">
        <v>181</v>
      </c>
      <c r="BE145" s="113">
        <f t="shared" ref="BE145:BE163" si="19">IF(U145="základná",N145,0)</f>
        <v>0</v>
      </c>
      <c r="BF145" s="113">
        <f t="shared" ref="BF145:BF163" si="20">IF(U145="znížená",N145,0)</f>
        <v>108</v>
      </c>
      <c r="BG145" s="113">
        <f t="shared" ref="BG145:BG163" si="21">IF(U145="zákl. prenesená",N145,0)</f>
        <v>0</v>
      </c>
      <c r="BH145" s="113">
        <f t="shared" ref="BH145:BH163" si="22">IF(U145="zníž. prenesená",N145,0)</f>
        <v>0</v>
      </c>
      <c r="BI145" s="113">
        <f t="shared" ref="BI145:BI163" si="23">IF(U145="nulová",N145,0)</f>
        <v>0</v>
      </c>
      <c r="BJ145" s="18" t="s">
        <v>86</v>
      </c>
      <c r="BK145" s="113">
        <f t="shared" ref="BK145:BK163" si="24">ROUND(L145*K145,2)</f>
        <v>108</v>
      </c>
      <c r="BL145" s="18" t="s">
        <v>223</v>
      </c>
      <c r="BM145" s="18" t="s">
        <v>229</v>
      </c>
    </row>
    <row r="146" spans="2:65" s="1" customFormat="1" ht="31.5" customHeight="1">
      <c r="B146" s="137"/>
      <c r="C146" s="166" t="s">
        <v>232</v>
      </c>
      <c r="D146" s="166" t="s">
        <v>182</v>
      </c>
      <c r="E146" s="167" t="s">
        <v>665</v>
      </c>
      <c r="F146" s="308" t="s">
        <v>666</v>
      </c>
      <c r="G146" s="308"/>
      <c r="H146" s="308"/>
      <c r="I146" s="308"/>
      <c r="J146" s="168" t="s">
        <v>422</v>
      </c>
      <c r="K146" s="169">
        <v>54</v>
      </c>
      <c r="L146" s="325">
        <v>14.26</v>
      </c>
      <c r="M146" s="326"/>
      <c r="N146" s="310">
        <f t="shared" si="15"/>
        <v>770.04</v>
      </c>
      <c r="O146" s="310"/>
      <c r="P146" s="310"/>
      <c r="Q146" s="310"/>
      <c r="R146" s="140"/>
      <c r="T146" s="170" t="s">
        <v>5</v>
      </c>
      <c r="U146" s="43" t="s">
        <v>42</v>
      </c>
      <c r="V146" s="35"/>
      <c r="W146" s="171">
        <f t="shared" si="16"/>
        <v>0</v>
      </c>
      <c r="X146" s="171">
        <v>2.1309999999999999E-2</v>
      </c>
      <c r="Y146" s="171">
        <f t="shared" si="17"/>
        <v>1.1507399999999999</v>
      </c>
      <c r="Z146" s="171">
        <v>0</v>
      </c>
      <c r="AA146" s="172">
        <f t="shared" si="18"/>
        <v>0</v>
      </c>
      <c r="AR146" s="18" t="s">
        <v>223</v>
      </c>
      <c r="AT146" s="18" t="s">
        <v>182</v>
      </c>
      <c r="AU146" s="18" t="s">
        <v>86</v>
      </c>
      <c r="AY146" s="18" t="s">
        <v>181</v>
      </c>
      <c r="BE146" s="113">
        <f t="shared" si="19"/>
        <v>0</v>
      </c>
      <c r="BF146" s="113">
        <f t="shared" si="20"/>
        <v>770.04</v>
      </c>
      <c r="BG146" s="113">
        <f t="shared" si="21"/>
        <v>0</v>
      </c>
      <c r="BH146" s="113">
        <f t="shared" si="22"/>
        <v>0</v>
      </c>
      <c r="BI146" s="113">
        <f t="shared" si="23"/>
        <v>0</v>
      </c>
      <c r="BJ146" s="18" t="s">
        <v>86</v>
      </c>
      <c r="BK146" s="113">
        <f t="shared" si="24"/>
        <v>770.04</v>
      </c>
      <c r="BL146" s="18" t="s">
        <v>223</v>
      </c>
      <c r="BM146" s="18" t="s">
        <v>232</v>
      </c>
    </row>
    <row r="147" spans="2:65" s="1" customFormat="1" ht="31.5" customHeight="1">
      <c r="B147" s="137"/>
      <c r="C147" s="166" t="s">
        <v>10</v>
      </c>
      <c r="D147" s="166" t="s">
        <v>182</v>
      </c>
      <c r="E147" s="167" t="s">
        <v>667</v>
      </c>
      <c r="F147" s="308" t="s">
        <v>668</v>
      </c>
      <c r="G147" s="308"/>
      <c r="H147" s="308"/>
      <c r="I147" s="308"/>
      <c r="J147" s="168" t="s">
        <v>422</v>
      </c>
      <c r="K147" s="169">
        <v>22</v>
      </c>
      <c r="L147" s="325">
        <v>20.02</v>
      </c>
      <c r="M147" s="326"/>
      <c r="N147" s="310">
        <f t="shared" si="15"/>
        <v>440.44</v>
      </c>
      <c r="O147" s="310"/>
      <c r="P147" s="310"/>
      <c r="Q147" s="310"/>
      <c r="R147" s="140"/>
      <c r="T147" s="170" t="s">
        <v>5</v>
      </c>
      <c r="U147" s="43" t="s">
        <v>42</v>
      </c>
      <c r="V147" s="35"/>
      <c r="W147" s="171">
        <f t="shared" si="16"/>
        <v>0</v>
      </c>
      <c r="X147" s="171">
        <v>1.4189999999999999E-2</v>
      </c>
      <c r="Y147" s="171">
        <f t="shared" si="17"/>
        <v>0.31218000000000001</v>
      </c>
      <c r="Z147" s="171">
        <v>0</v>
      </c>
      <c r="AA147" s="172">
        <f t="shared" si="18"/>
        <v>0</v>
      </c>
      <c r="AR147" s="18" t="s">
        <v>223</v>
      </c>
      <c r="AT147" s="18" t="s">
        <v>182</v>
      </c>
      <c r="AU147" s="18" t="s">
        <v>86</v>
      </c>
      <c r="AY147" s="18" t="s">
        <v>181</v>
      </c>
      <c r="BE147" s="113">
        <f t="shared" si="19"/>
        <v>0</v>
      </c>
      <c r="BF147" s="113">
        <f t="shared" si="20"/>
        <v>440.44</v>
      </c>
      <c r="BG147" s="113">
        <f t="shared" si="21"/>
        <v>0</v>
      </c>
      <c r="BH147" s="113">
        <f t="shared" si="22"/>
        <v>0</v>
      </c>
      <c r="BI147" s="113">
        <f t="shared" si="23"/>
        <v>0</v>
      </c>
      <c r="BJ147" s="18" t="s">
        <v>86</v>
      </c>
      <c r="BK147" s="113">
        <f t="shared" si="24"/>
        <v>440.44</v>
      </c>
      <c r="BL147" s="18" t="s">
        <v>223</v>
      </c>
      <c r="BM147" s="18" t="s">
        <v>10</v>
      </c>
    </row>
    <row r="148" spans="2:65" s="1" customFormat="1" ht="31.5" customHeight="1">
      <c r="B148" s="137"/>
      <c r="C148" s="166" t="s">
        <v>237</v>
      </c>
      <c r="D148" s="166" t="s">
        <v>182</v>
      </c>
      <c r="E148" s="167" t="s">
        <v>669</v>
      </c>
      <c r="F148" s="308" t="s">
        <v>670</v>
      </c>
      <c r="G148" s="308"/>
      <c r="H148" s="308"/>
      <c r="I148" s="308"/>
      <c r="J148" s="168" t="s">
        <v>422</v>
      </c>
      <c r="K148" s="169">
        <v>24</v>
      </c>
      <c r="L148" s="325">
        <v>21.76</v>
      </c>
      <c r="M148" s="326"/>
      <c r="N148" s="310">
        <f t="shared" si="15"/>
        <v>522.24</v>
      </c>
      <c r="O148" s="310"/>
      <c r="P148" s="310"/>
      <c r="Q148" s="310"/>
      <c r="R148" s="140"/>
      <c r="T148" s="170" t="s">
        <v>5</v>
      </c>
      <c r="U148" s="43" t="s">
        <v>42</v>
      </c>
      <c r="V148" s="35"/>
      <c r="W148" s="171">
        <f t="shared" si="16"/>
        <v>0</v>
      </c>
      <c r="X148" s="171">
        <v>9.8799999999999999E-3</v>
      </c>
      <c r="Y148" s="171">
        <f t="shared" si="17"/>
        <v>0.23712</v>
      </c>
      <c r="Z148" s="171">
        <v>0</v>
      </c>
      <c r="AA148" s="172">
        <f t="shared" si="18"/>
        <v>0</v>
      </c>
      <c r="AR148" s="18" t="s">
        <v>223</v>
      </c>
      <c r="AT148" s="18" t="s">
        <v>182</v>
      </c>
      <c r="AU148" s="18" t="s">
        <v>86</v>
      </c>
      <c r="AY148" s="18" t="s">
        <v>181</v>
      </c>
      <c r="BE148" s="113">
        <f t="shared" si="19"/>
        <v>0</v>
      </c>
      <c r="BF148" s="113">
        <f t="shared" si="20"/>
        <v>522.24</v>
      </c>
      <c r="BG148" s="113">
        <f t="shared" si="21"/>
        <v>0</v>
      </c>
      <c r="BH148" s="113">
        <f t="shared" si="22"/>
        <v>0</v>
      </c>
      <c r="BI148" s="113">
        <f t="shared" si="23"/>
        <v>0</v>
      </c>
      <c r="BJ148" s="18" t="s">
        <v>86</v>
      </c>
      <c r="BK148" s="113">
        <f t="shared" si="24"/>
        <v>522.24</v>
      </c>
      <c r="BL148" s="18" t="s">
        <v>223</v>
      </c>
      <c r="BM148" s="18" t="s">
        <v>237</v>
      </c>
    </row>
    <row r="149" spans="2:65" s="1" customFormat="1" ht="31.5" customHeight="1">
      <c r="B149" s="137"/>
      <c r="C149" s="166" t="s">
        <v>240</v>
      </c>
      <c r="D149" s="166" t="s">
        <v>182</v>
      </c>
      <c r="E149" s="167" t="s">
        <v>671</v>
      </c>
      <c r="F149" s="308" t="s">
        <v>672</v>
      </c>
      <c r="G149" s="308"/>
      <c r="H149" s="308"/>
      <c r="I149" s="308"/>
      <c r="J149" s="168" t="s">
        <v>422</v>
      </c>
      <c r="K149" s="169">
        <v>24</v>
      </c>
      <c r="L149" s="325">
        <v>7.28</v>
      </c>
      <c r="M149" s="326"/>
      <c r="N149" s="310">
        <f t="shared" si="15"/>
        <v>174.72</v>
      </c>
      <c r="O149" s="310"/>
      <c r="P149" s="310"/>
      <c r="Q149" s="310"/>
      <c r="R149" s="140"/>
      <c r="T149" s="170" t="s">
        <v>5</v>
      </c>
      <c r="U149" s="43" t="s">
        <v>42</v>
      </c>
      <c r="V149" s="35"/>
      <c r="W149" s="171">
        <f t="shared" si="16"/>
        <v>0</v>
      </c>
      <c r="X149" s="171">
        <v>1.09E-3</v>
      </c>
      <c r="Y149" s="171">
        <f t="shared" si="17"/>
        <v>2.6160000000000003E-2</v>
      </c>
      <c r="Z149" s="171">
        <v>0</v>
      </c>
      <c r="AA149" s="172">
        <f t="shared" si="18"/>
        <v>0</v>
      </c>
      <c r="AR149" s="18" t="s">
        <v>223</v>
      </c>
      <c r="AT149" s="18" t="s">
        <v>182</v>
      </c>
      <c r="AU149" s="18" t="s">
        <v>86</v>
      </c>
      <c r="AY149" s="18" t="s">
        <v>181</v>
      </c>
      <c r="BE149" s="113">
        <f t="shared" si="19"/>
        <v>0</v>
      </c>
      <c r="BF149" s="113">
        <f t="shared" si="20"/>
        <v>174.72</v>
      </c>
      <c r="BG149" s="113">
        <f t="shared" si="21"/>
        <v>0</v>
      </c>
      <c r="BH149" s="113">
        <f t="shared" si="22"/>
        <v>0</v>
      </c>
      <c r="BI149" s="113">
        <f t="shared" si="23"/>
        <v>0</v>
      </c>
      <c r="BJ149" s="18" t="s">
        <v>86</v>
      </c>
      <c r="BK149" s="113">
        <f t="shared" si="24"/>
        <v>174.72</v>
      </c>
      <c r="BL149" s="18" t="s">
        <v>223</v>
      </c>
      <c r="BM149" s="18" t="s">
        <v>240</v>
      </c>
    </row>
    <row r="150" spans="2:65" s="1" customFormat="1" ht="31.5" customHeight="1">
      <c r="B150" s="137"/>
      <c r="C150" s="166" t="s">
        <v>243</v>
      </c>
      <c r="D150" s="166" t="s">
        <v>182</v>
      </c>
      <c r="E150" s="167" t="s">
        <v>673</v>
      </c>
      <c r="F150" s="308" t="s">
        <v>674</v>
      </c>
      <c r="G150" s="308"/>
      <c r="H150" s="308"/>
      <c r="I150" s="308"/>
      <c r="J150" s="168" t="s">
        <v>422</v>
      </c>
      <c r="K150" s="169">
        <v>22</v>
      </c>
      <c r="L150" s="325">
        <v>8.41</v>
      </c>
      <c r="M150" s="326"/>
      <c r="N150" s="310">
        <f t="shared" si="15"/>
        <v>185.02</v>
      </c>
      <c r="O150" s="310"/>
      <c r="P150" s="310"/>
      <c r="Q150" s="310"/>
      <c r="R150" s="140"/>
      <c r="T150" s="170" t="s">
        <v>5</v>
      </c>
      <c r="U150" s="43" t="s">
        <v>42</v>
      </c>
      <c r="V150" s="35"/>
      <c r="W150" s="171">
        <f t="shared" si="16"/>
        <v>0</v>
      </c>
      <c r="X150" s="171">
        <v>1.3699999999999999E-3</v>
      </c>
      <c r="Y150" s="171">
        <f t="shared" si="17"/>
        <v>3.0139999999999997E-2</v>
      </c>
      <c r="Z150" s="171">
        <v>0</v>
      </c>
      <c r="AA150" s="172">
        <f t="shared" si="18"/>
        <v>0</v>
      </c>
      <c r="AR150" s="18" t="s">
        <v>223</v>
      </c>
      <c r="AT150" s="18" t="s">
        <v>182</v>
      </c>
      <c r="AU150" s="18" t="s">
        <v>86</v>
      </c>
      <c r="AY150" s="18" t="s">
        <v>181</v>
      </c>
      <c r="BE150" s="113">
        <f t="shared" si="19"/>
        <v>0</v>
      </c>
      <c r="BF150" s="113">
        <f t="shared" si="20"/>
        <v>185.02</v>
      </c>
      <c r="BG150" s="113">
        <f t="shared" si="21"/>
        <v>0</v>
      </c>
      <c r="BH150" s="113">
        <f t="shared" si="22"/>
        <v>0</v>
      </c>
      <c r="BI150" s="113">
        <f t="shared" si="23"/>
        <v>0</v>
      </c>
      <c r="BJ150" s="18" t="s">
        <v>86</v>
      </c>
      <c r="BK150" s="113">
        <f t="shared" si="24"/>
        <v>185.02</v>
      </c>
      <c r="BL150" s="18" t="s">
        <v>223</v>
      </c>
      <c r="BM150" s="18" t="s">
        <v>243</v>
      </c>
    </row>
    <row r="151" spans="2:65" s="1" customFormat="1" ht="31.5" customHeight="1">
      <c r="B151" s="137"/>
      <c r="C151" s="166" t="s">
        <v>246</v>
      </c>
      <c r="D151" s="166" t="s">
        <v>182</v>
      </c>
      <c r="E151" s="167" t="s">
        <v>675</v>
      </c>
      <c r="F151" s="308" t="s">
        <v>676</v>
      </c>
      <c r="G151" s="308"/>
      <c r="H151" s="308"/>
      <c r="I151" s="308"/>
      <c r="J151" s="168" t="s">
        <v>345</v>
      </c>
      <c r="K151" s="169">
        <v>19</v>
      </c>
      <c r="L151" s="325">
        <v>2.4700000000000002</v>
      </c>
      <c r="M151" s="326"/>
      <c r="N151" s="310">
        <f t="shared" si="15"/>
        <v>46.93</v>
      </c>
      <c r="O151" s="310"/>
      <c r="P151" s="310"/>
      <c r="Q151" s="310"/>
      <c r="R151" s="140"/>
      <c r="T151" s="170" t="s">
        <v>5</v>
      </c>
      <c r="U151" s="43" t="s">
        <v>42</v>
      </c>
      <c r="V151" s="35"/>
      <c r="W151" s="171">
        <f t="shared" si="16"/>
        <v>0</v>
      </c>
      <c r="X151" s="171">
        <v>0</v>
      </c>
      <c r="Y151" s="171">
        <f t="shared" si="17"/>
        <v>0</v>
      </c>
      <c r="Z151" s="171">
        <v>0</v>
      </c>
      <c r="AA151" s="172">
        <f t="shared" si="18"/>
        <v>0</v>
      </c>
      <c r="AR151" s="18" t="s">
        <v>223</v>
      </c>
      <c r="AT151" s="18" t="s">
        <v>182</v>
      </c>
      <c r="AU151" s="18" t="s">
        <v>86</v>
      </c>
      <c r="AY151" s="18" t="s">
        <v>181</v>
      </c>
      <c r="BE151" s="113">
        <f t="shared" si="19"/>
        <v>0</v>
      </c>
      <c r="BF151" s="113">
        <f t="shared" si="20"/>
        <v>46.93</v>
      </c>
      <c r="BG151" s="113">
        <f t="shared" si="21"/>
        <v>0</v>
      </c>
      <c r="BH151" s="113">
        <f t="shared" si="22"/>
        <v>0</v>
      </c>
      <c r="BI151" s="113">
        <f t="shared" si="23"/>
        <v>0</v>
      </c>
      <c r="BJ151" s="18" t="s">
        <v>86</v>
      </c>
      <c r="BK151" s="113">
        <f t="shared" si="24"/>
        <v>46.93</v>
      </c>
      <c r="BL151" s="18" t="s">
        <v>223</v>
      </c>
      <c r="BM151" s="18" t="s">
        <v>246</v>
      </c>
    </row>
    <row r="152" spans="2:65" s="1" customFormat="1" ht="31.5" customHeight="1">
      <c r="B152" s="137"/>
      <c r="C152" s="166" t="s">
        <v>248</v>
      </c>
      <c r="D152" s="166" t="s">
        <v>182</v>
      </c>
      <c r="E152" s="167" t="s">
        <v>677</v>
      </c>
      <c r="F152" s="308" t="s">
        <v>678</v>
      </c>
      <c r="G152" s="308"/>
      <c r="H152" s="308"/>
      <c r="I152" s="308"/>
      <c r="J152" s="168" t="s">
        <v>345</v>
      </c>
      <c r="K152" s="169">
        <v>4</v>
      </c>
      <c r="L152" s="325">
        <v>2.9</v>
      </c>
      <c r="M152" s="326"/>
      <c r="N152" s="310">
        <f t="shared" si="15"/>
        <v>11.6</v>
      </c>
      <c r="O152" s="310"/>
      <c r="P152" s="310"/>
      <c r="Q152" s="310"/>
      <c r="R152" s="140"/>
      <c r="T152" s="170" t="s">
        <v>5</v>
      </c>
      <c r="U152" s="43" t="s">
        <v>42</v>
      </c>
      <c r="V152" s="35"/>
      <c r="W152" s="171">
        <f t="shared" si="16"/>
        <v>0</v>
      </c>
      <c r="X152" s="171">
        <v>0</v>
      </c>
      <c r="Y152" s="171">
        <f t="shared" si="17"/>
        <v>0</v>
      </c>
      <c r="Z152" s="171">
        <v>0</v>
      </c>
      <c r="AA152" s="172">
        <f t="shared" si="18"/>
        <v>0</v>
      </c>
      <c r="AR152" s="18" t="s">
        <v>223</v>
      </c>
      <c r="AT152" s="18" t="s">
        <v>182</v>
      </c>
      <c r="AU152" s="18" t="s">
        <v>86</v>
      </c>
      <c r="AY152" s="18" t="s">
        <v>181</v>
      </c>
      <c r="BE152" s="113">
        <f t="shared" si="19"/>
        <v>0</v>
      </c>
      <c r="BF152" s="113">
        <f t="shared" si="20"/>
        <v>11.6</v>
      </c>
      <c r="BG152" s="113">
        <f t="shared" si="21"/>
        <v>0</v>
      </c>
      <c r="BH152" s="113">
        <f t="shared" si="22"/>
        <v>0</v>
      </c>
      <c r="BI152" s="113">
        <f t="shared" si="23"/>
        <v>0</v>
      </c>
      <c r="BJ152" s="18" t="s">
        <v>86</v>
      </c>
      <c r="BK152" s="113">
        <f t="shared" si="24"/>
        <v>11.6</v>
      </c>
      <c r="BL152" s="18" t="s">
        <v>223</v>
      </c>
      <c r="BM152" s="18" t="s">
        <v>248</v>
      </c>
    </row>
    <row r="153" spans="2:65" s="1" customFormat="1" ht="31.5" customHeight="1">
      <c r="B153" s="137"/>
      <c r="C153" s="166" t="s">
        <v>251</v>
      </c>
      <c r="D153" s="166" t="s">
        <v>182</v>
      </c>
      <c r="E153" s="167" t="s">
        <v>679</v>
      </c>
      <c r="F153" s="308" t="s">
        <v>680</v>
      </c>
      <c r="G153" s="308"/>
      <c r="H153" s="308"/>
      <c r="I153" s="308"/>
      <c r="J153" s="168" t="s">
        <v>345</v>
      </c>
      <c r="K153" s="169">
        <v>3</v>
      </c>
      <c r="L153" s="325">
        <v>2.98</v>
      </c>
      <c r="M153" s="326"/>
      <c r="N153" s="310">
        <f t="shared" si="15"/>
        <v>8.94</v>
      </c>
      <c r="O153" s="310"/>
      <c r="P153" s="310"/>
      <c r="Q153" s="310"/>
      <c r="R153" s="140"/>
      <c r="T153" s="170" t="s">
        <v>5</v>
      </c>
      <c r="U153" s="43" t="s">
        <v>42</v>
      </c>
      <c r="V153" s="35"/>
      <c r="W153" s="171">
        <f t="shared" si="16"/>
        <v>0</v>
      </c>
      <c r="X153" s="171">
        <v>0</v>
      </c>
      <c r="Y153" s="171">
        <f t="shared" si="17"/>
        <v>0</v>
      </c>
      <c r="Z153" s="171">
        <v>0</v>
      </c>
      <c r="AA153" s="172">
        <f t="shared" si="18"/>
        <v>0</v>
      </c>
      <c r="AR153" s="18" t="s">
        <v>223</v>
      </c>
      <c r="AT153" s="18" t="s">
        <v>182</v>
      </c>
      <c r="AU153" s="18" t="s">
        <v>86</v>
      </c>
      <c r="AY153" s="18" t="s">
        <v>181</v>
      </c>
      <c r="BE153" s="113">
        <f t="shared" si="19"/>
        <v>0</v>
      </c>
      <c r="BF153" s="113">
        <f t="shared" si="20"/>
        <v>8.94</v>
      </c>
      <c r="BG153" s="113">
        <f t="shared" si="21"/>
        <v>0</v>
      </c>
      <c r="BH153" s="113">
        <f t="shared" si="22"/>
        <v>0</v>
      </c>
      <c r="BI153" s="113">
        <f t="shared" si="23"/>
        <v>0</v>
      </c>
      <c r="BJ153" s="18" t="s">
        <v>86</v>
      </c>
      <c r="BK153" s="113">
        <f t="shared" si="24"/>
        <v>8.94</v>
      </c>
      <c r="BL153" s="18" t="s">
        <v>223</v>
      </c>
      <c r="BM153" s="18" t="s">
        <v>251</v>
      </c>
    </row>
    <row r="154" spans="2:65" s="1" customFormat="1" ht="31.5" customHeight="1">
      <c r="B154" s="137"/>
      <c r="C154" s="166" t="s">
        <v>254</v>
      </c>
      <c r="D154" s="166" t="s">
        <v>182</v>
      </c>
      <c r="E154" s="167" t="s">
        <v>681</v>
      </c>
      <c r="F154" s="308" t="s">
        <v>682</v>
      </c>
      <c r="G154" s="308"/>
      <c r="H154" s="308"/>
      <c r="I154" s="308"/>
      <c r="J154" s="168" t="s">
        <v>345</v>
      </c>
      <c r="K154" s="169">
        <v>15</v>
      </c>
      <c r="L154" s="325">
        <v>3.65</v>
      </c>
      <c r="M154" s="326"/>
      <c r="N154" s="310">
        <f t="shared" si="15"/>
        <v>54.75</v>
      </c>
      <c r="O154" s="310"/>
      <c r="P154" s="310"/>
      <c r="Q154" s="310"/>
      <c r="R154" s="140"/>
      <c r="T154" s="170" t="s">
        <v>5</v>
      </c>
      <c r="U154" s="43" t="s">
        <v>42</v>
      </c>
      <c r="V154" s="35"/>
      <c r="W154" s="171">
        <f t="shared" si="16"/>
        <v>0</v>
      </c>
      <c r="X154" s="171">
        <v>0</v>
      </c>
      <c r="Y154" s="171">
        <f t="shared" si="17"/>
        <v>0</v>
      </c>
      <c r="Z154" s="171">
        <v>0</v>
      </c>
      <c r="AA154" s="172">
        <f t="shared" si="18"/>
        <v>0</v>
      </c>
      <c r="AR154" s="18" t="s">
        <v>223</v>
      </c>
      <c r="AT154" s="18" t="s">
        <v>182</v>
      </c>
      <c r="AU154" s="18" t="s">
        <v>86</v>
      </c>
      <c r="AY154" s="18" t="s">
        <v>181</v>
      </c>
      <c r="BE154" s="113">
        <f t="shared" si="19"/>
        <v>0</v>
      </c>
      <c r="BF154" s="113">
        <f t="shared" si="20"/>
        <v>54.75</v>
      </c>
      <c r="BG154" s="113">
        <f t="shared" si="21"/>
        <v>0</v>
      </c>
      <c r="BH154" s="113">
        <f t="shared" si="22"/>
        <v>0</v>
      </c>
      <c r="BI154" s="113">
        <f t="shared" si="23"/>
        <v>0</v>
      </c>
      <c r="BJ154" s="18" t="s">
        <v>86</v>
      </c>
      <c r="BK154" s="113">
        <f t="shared" si="24"/>
        <v>54.75</v>
      </c>
      <c r="BL154" s="18" t="s">
        <v>223</v>
      </c>
      <c r="BM154" s="18" t="s">
        <v>254</v>
      </c>
    </row>
    <row r="155" spans="2:65" s="1" customFormat="1" ht="31.5" customHeight="1">
      <c r="B155" s="137"/>
      <c r="C155" s="166" t="s">
        <v>257</v>
      </c>
      <c r="D155" s="166" t="s">
        <v>182</v>
      </c>
      <c r="E155" s="167" t="s">
        <v>683</v>
      </c>
      <c r="F155" s="308" t="s">
        <v>684</v>
      </c>
      <c r="G155" s="308"/>
      <c r="H155" s="308"/>
      <c r="I155" s="308"/>
      <c r="J155" s="168" t="s">
        <v>345</v>
      </c>
      <c r="K155" s="169">
        <v>4</v>
      </c>
      <c r="L155" s="325">
        <v>21.35</v>
      </c>
      <c r="M155" s="326"/>
      <c r="N155" s="310">
        <f t="shared" si="15"/>
        <v>85.4</v>
      </c>
      <c r="O155" s="310"/>
      <c r="P155" s="310"/>
      <c r="Q155" s="310"/>
      <c r="R155" s="140"/>
      <c r="T155" s="170" t="s">
        <v>5</v>
      </c>
      <c r="U155" s="43" t="s">
        <v>42</v>
      </c>
      <c r="V155" s="35"/>
      <c r="W155" s="171">
        <f t="shared" si="16"/>
        <v>0</v>
      </c>
      <c r="X155" s="171">
        <v>4.15E-3</v>
      </c>
      <c r="Y155" s="171">
        <f t="shared" si="17"/>
        <v>1.66E-2</v>
      </c>
      <c r="Z155" s="171">
        <v>0</v>
      </c>
      <c r="AA155" s="172">
        <f t="shared" si="18"/>
        <v>0</v>
      </c>
      <c r="AR155" s="18" t="s">
        <v>223</v>
      </c>
      <c r="AT155" s="18" t="s">
        <v>182</v>
      </c>
      <c r="AU155" s="18" t="s">
        <v>86</v>
      </c>
      <c r="AY155" s="18" t="s">
        <v>181</v>
      </c>
      <c r="BE155" s="113">
        <f t="shared" si="19"/>
        <v>0</v>
      </c>
      <c r="BF155" s="113">
        <f t="shared" si="20"/>
        <v>85.4</v>
      </c>
      <c r="BG155" s="113">
        <f t="shared" si="21"/>
        <v>0</v>
      </c>
      <c r="BH155" s="113">
        <f t="shared" si="22"/>
        <v>0</v>
      </c>
      <c r="BI155" s="113">
        <f t="shared" si="23"/>
        <v>0</v>
      </c>
      <c r="BJ155" s="18" t="s">
        <v>86</v>
      </c>
      <c r="BK155" s="113">
        <f t="shared" si="24"/>
        <v>85.4</v>
      </c>
      <c r="BL155" s="18" t="s">
        <v>223</v>
      </c>
      <c r="BM155" s="18" t="s">
        <v>257</v>
      </c>
    </row>
    <row r="156" spans="2:65" s="1" customFormat="1" ht="22.5" customHeight="1">
      <c r="B156" s="137"/>
      <c r="C156" s="166" t="s">
        <v>260</v>
      </c>
      <c r="D156" s="166" t="s">
        <v>182</v>
      </c>
      <c r="E156" s="167" t="s">
        <v>685</v>
      </c>
      <c r="F156" s="308" t="s">
        <v>686</v>
      </c>
      <c r="G156" s="308"/>
      <c r="H156" s="308"/>
      <c r="I156" s="308"/>
      <c r="J156" s="168" t="s">
        <v>345</v>
      </c>
      <c r="K156" s="169">
        <v>9</v>
      </c>
      <c r="L156" s="325">
        <v>20</v>
      </c>
      <c r="M156" s="326"/>
      <c r="N156" s="310">
        <f t="shared" si="15"/>
        <v>180</v>
      </c>
      <c r="O156" s="310"/>
      <c r="P156" s="310"/>
      <c r="Q156" s="310"/>
      <c r="R156" s="140"/>
      <c r="T156" s="170" t="s">
        <v>5</v>
      </c>
      <c r="U156" s="43" t="s">
        <v>42</v>
      </c>
      <c r="V156" s="35"/>
      <c r="W156" s="171">
        <f t="shared" si="16"/>
        <v>0</v>
      </c>
      <c r="X156" s="171">
        <v>0</v>
      </c>
      <c r="Y156" s="171">
        <f t="shared" si="17"/>
        <v>0</v>
      </c>
      <c r="Z156" s="171">
        <v>0</v>
      </c>
      <c r="AA156" s="172">
        <f t="shared" si="18"/>
        <v>0</v>
      </c>
      <c r="AR156" s="18" t="s">
        <v>223</v>
      </c>
      <c r="AT156" s="18" t="s">
        <v>182</v>
      </c>
      <c r="AU156" s="18" t="s">
        <v>86</v>
      </c>
      <c r="AY156" s="18" t="s">
        <v>181</v>
      </c>
      <c r="BE156" s="113">
        <f t="shared" si="19"/>
        <v>0</v>
      </c>
      <c r="BF156" s="113">
        <f t="shared" si="20"/>
        <v>180</v>
      </c>
      <c r="BG156" s="113">
        <f t="shared" si="21"/>
        <v>0</v>
      </c>
      <c r="BH156" s="113">
        <f t="shared" si="22"/>
        <v>0</v>
      </c>
      <c r="BI156" s="113">
        <f t="shared" si="23"/>
        <v>0</v>
      </c>
      <c r="BJ156" s="18" t="s">
        <v>86</v>
      </c>
      <c r="BK156" s="113">
        <f t="shared" si="24"/>
        <v>180</v>
      </c>
      <c r="BL156" s="18" t="s">
        <v>223</v>
      </c>
      <c r="BM156" s="18" t="s">
        <v>260</v>
      </c>
    </row>
    <row r="157" spans="2:65" s="1" customFormat="1" ht="31.5" customHeight="1">
      <c r="B157" s="137"/>
      <c r="C157" s="173" t="s">
        <v>263</v>
      </c>
      <c r="D157" s="173" t="s">
        <v>356</v>
      </c>
      <c r="E157" s="174" t="s">
        <v>687</v>
      </c>
      <c r="F157" s="311" t="s">
        <v>688</v>
      </c>
      <c r="G157" s="311"/>
      <c r="H157" s="311"/>
      <c r="I157" s="311"/>
      <c r="J157" s="175" t="s">
        <v>345</v>
      </c>
      <c r="K157" s="176">
        <v>4</v>
      </c>
      <c r="L157" s="327">
        <v>20</v>
      </c>
      <c r="M157" s="328"/>
      <c r="N157" s="313">
        <f t="shared" si="15"/>
        <v>80</v>
      </c>
      <c r="O157" s="310"/>
      <c r="P157" s="310"/>
      <c r="Q157" s="310"/>
      <c r="R157" s="140"/>
      <c r="T157" s="170" t="s">
        <v>5</v>
      </c>
      <c r="U157" s="43" t="s">
        <v>42</v>
      </c>
      <c r="V157" s="35"/>
      <c r="W157" s="171">
        <f t="shared" si="16"/>
        <v>0</v>
      </c>
      <c r="X157" s="171">
        <v>1.0000000000000001E-5</v>
      </c>
      <c r="Y157" s="171">
        <f t="shared" si="17"/>
        <v>4.0000000000000003E-5</v>
      </c>
      <c r="Z157" s="171">
        <v>0</v>
      </c>
      <c r="AA157" s="172">
        <f t="shared" si="18"/>
        <v>0</v>
      </c>
      <c r="AR157" s="18" t="s">
        <v>269</v>
      </c>
      <c r="AT157" s="18" t="s">
        <v>356</v>
      </c>
      <c r="AU157" s="18" t="s">
        <v>86</v>
      </c>
      <c r="AY157" s="18" t="s">
        <v>181</v>
      </c>
      <c r="BE157" s="113">
        <f t="shared" si="19"/>
        <v>0</v>
      </c>
      <c r="BF157" s="113">
        <f t="shared" si="20"/>
        <v>80</v>
      </c>
      <c r="BG157" s="113">
        <f t="shared" si="21"/>
        <v>0</v>
      </c>
      <c r="BH157" s="113">
        <f t="shared" si="22"/>
        <v>0</v>
      </c>
      <c r="BI157" s="113">
        <f t="shared" si="23"/>
        <v>0</v>
      </c>
      <c r="BJ157" s="18" t="s">
        <v>86</v>
      </c>
      <c r="BK157" s="113">
        <f t="shared" si="24"/>
        <v>80</v>
      </c>
      <c r="BL157" s="18" t="s">
        <v>223</v>
      </c>
      <c r="BM157" s="18" t="s">
        <v>263</v>
      </c>
    </row>
    <row r="158" spans="2:65" s="1" customFormat="1" ht="57" customHeight="1">
      <c r="B158" s="137"/>
      <c r="C158" s="173" t="s">
        <v>266</v>
      </c>
      <c r="D158" s="173" t="s">
        <v>356</v>
      </c>
      <c r="E158" s="174" t="s">
        <v>689</v>
      </c>
      <c r="F158" s="311" t="s">
        <v>690</v>
      </c>
      <c r="G158" s="311"/>
      <c r="H158" s="311"/>
      <c r="I158" s="311"/>
      <c r="J158" s="175" t="s">
        <v>345</v>
      </c>
      <c r="K158" s="176">
        <v>1</v>
      </c>
      <c r="L158" s="327">
        <v>40</v>
      </c>
      <c r="M158" s="328"/>
      <c r="N158" s="313">
        <f t="shared" si="15"/>
        <v>40</v>
      </c>
      <c r="O158" s="310"/>
      <c r="P158" s="310"/>
      <c r="Q158" s="310"/>
      <c r="R158" s="140"/>
      <c r="T158" s="170" t="s">
        <v>5</v>
      </c>
      <c r="U158" s="43" t="s">
        <v>42</v>
      </c>
      <c r="V158" s="35"/>
      <c r="W158" s="171">
        <f t="shared" si="16"/>
        <v>0</v>
      </c>
      <c r="X158" s="171">
        <v>4.8999999999999998E-4</v>
      </c>
      <c r="Y158" s="171">
        <f t="shared" si="17"/>
        <v>4.8999999999999998E-4</v>
      </c>
      <c r="Z158" s="171">
        <v>0</v>
      </c>
      <c r="AA158" s="172">
        <f t="shared" si="18"/>
        <v>0</v>
      </c>
      <c r="AR158" s="18" t="s">
        <v>269</v>
      </c>
      <c r="AT158" s="18" t="s">
        <v>356</v>
      </c>
      <c r="AU158" s="18" t="s">
        <v>86</v>
      </c>
      <c r="AY158" s="18" t="s">
        <v>181</v>
      </c>
      <c r="BE158" s="113">
        <f t="shared" si="19"/>
        <v>0</v>
      </c>
      <c r="BF158" s="113">
        <f t="shared" si="20"/>
        <v>40</v>
      </c>
      <c r="BG158" s="113">
        <f t="shared" si="21"/>
        <v>0</v>
      </c>
      <c r="BH158" s="113">
        <f t="shared" si="22"/>
        <v>0</v>
      </c>
      <c r="BI158" s="113">
        <f t="shared" si="23"/>
        <v>0</v>
      </c>
      <c r="BJ158" s="18" t="s">
        <v>86</v>
      </c>
      <c r="BK158" s="113">
        <f t="shared" si="24"/>
        <v>40</v>
      </c>
      <c r="BL158" s="18" t="s">
        <v>223</v>
      </c>
      <c r="BM158" s="18" t="s">
        <v>266</v>
      </c>
    </row>
    <row r="159" spans="2:65" s="1" customFormat="1" ht="44.25" customHeight="1">
      <c r="B159" s="137"/>
      <c r="C159" s="173" t="s">
        <v>269</v>
      </c>
      <c r="D159" s="173" t="s">
        <v>356</v>
      </c>
      <c r="E159" s="174" t="s">
        <v>691</v>
      </c>
      <c r="F159" s="311" t="s">
        <v>692</v>
      </c>
      <c r="G159" s="311"/>
      <c r="H159" s="311"/>
      <c r="I159" s="311"/>
      <c r="J159" s="175" t="s">
        <v>345</v>
      </c>
      <c r="K159" s="176">
        <v>1</v>
      </c>
      <c r="L159" s="327">
        <v>35</v>
      </c>
      <c r="M159" s="328"/>
      <c r="N159" s="313">
        <f t="shared" si="15"/>
        <v>35</v>
      </c>
      <c r="O159" s="310"/>
      <c r="P159" s="310"/>
      <c r="Q159" s="310"/>
      <c r="R159" s="140"/>
      <c r="T159" s="170" t="s">
        <v>5</v>
      </c>
      <c r="U159" s="43" t="s">
        <v>42</v>
      </c>
      <c r="V159" s="35"/>
      <c r="W159" s="171">
        <f t="shared" si="16"/>
        <v>0</v>
      </c>
      <c r="X159" s="171">
        <v>2.0000000000000002E-5</v>
      </c>
      <c r="Y159" s="171">
        <f t="shared" si="17"/>
        <v>2.0000000000000002E-5</v>
      </c>
      <c r="Z159" s="171">
        <v>0</v>
      </c>
      <c r="AA159" s="172">
        <f t="shared" si="18"/>
        <v>0</v>
      </c>
      <c r="AR159" s="18" t="s">
        <v>269</v>
      </c>
      <c r="AT159" s="18" t="s">
        <v>356</v>
      </c>
      <c r="AU159" s="18" t="s">
        <v>86</v>
      </c>
      <c r="AY159" s="18" t="s">
        <v>181</v>
      </c>
      <c r="BE159" s="113">
        <f t="shared" si="19"/>
        <v>0</v>
      </c>
      <c r="BF159" s="113">
        <f t="shared" si="20"/>
        <v>35</v>
      </c>
      <c r="BG159" s="113">
        <f t="shared" si="21"/>
        <v>0</v>
      </c>
      <c r="BH159" s="113">
        <f t="shared" si="22"/>
        <v>0</v>
      </c>
      <c r="BI159" s="113">
        <f t="shared" si="23"/>
        <v>0</v>
      </c>
      <c r="BJ159" s="18" t="s">
        <v>86</v>
      </c>
      <c r="BK159" s="113">
        <f t="shared" si="24"/>
        <v>35</v>
      </c>
      <c r="BL159" s="18" t="s">
        <v>223</v>
      </c>
      <c r="BM159" s="18" t="s">
        <v>269</v>
      </c>
    </row>
    <row r="160" spans="2:65" s="1" customFormat="1" ht="31.5" customHeight="1">
      <c r="B160" s="137"/>
      <c r="C160" s="173" t="s">
        <v>272</v>
      </c>
      <c r="D160" s="173" t="s">
        <v>356</v>
      </c>
      <c r="E160" s="174" t="s">
        <v>693</v>
      </c>
      <c r="F160" s="311" t="s">
        <v>694</v>
      </c>
      <c r="G160" s="311"/>
      <c r="H160" s="311"/>
      <c r="I160" s="311"/>
      <c r="J160" s="175" t="s">
        <v>345</v>
      </c>
      <c r="K160" s="176">
        <v>3</v>
      </c>
      <c r="L160" s="327">
        <v>150</v>
      </c>
      <c r="M160" s="328"/>
      <c r="N160" s="313">
        <f t="shared" si="15"/>
        <v>450</v>
      </c>
      <c r="O160" s="310"/>
      <c r="P160" s="310"/>
      <c r="Q160" s="310"/>
      <c r="R160" s="140"/>
      <c r="T160" s="170" t="s">
        <v>5</v>
      </c>
      <c r="U160" s="43" t="s">
        <v>42</v>
      </c>
      <c r="V160" s="35"/>
      <c r="W160" s="171">
        <f t="shared" si="16"/>
        <v>0</v>
      </c>
      <c r="X160" s="171">
        <v>0</v>
      </c>
      <c r="Y160" s="171">
        <f t="shared" si="17"/>
        <v>0</v>
      </c>
      <c r="Z160" s="171">
        <v>0</v>
      </c>
      <c r="AA160" s="172">
        <f t="shared" si="18"/>
        <v>0</v>
      </c>
      <c r="AR160" s="18" t="s">
        <v>269</v>
      </c>
      <c r="AT160" s="18" t="s">
        <v>356</v>
      </c>
      <c r="AU160" s="18" t="s">
        <v>86</v>
      </c>
      <c r="AY160" s="18" t="s">
        <v>181</v>
      </c>
      <c r="BE160" s="113">
        <f t="shared" si="19"/>
        <v>0</v>
      </c>
      <c r="BF160" s="113">
        <f t="shared" si="20"/>
        <v>450</v>
      </c>
      <c r="BG160" s="113">
        <f t="shared" si="21"/>
        <v>0</v>
      </c>
      <c r="BH160" s="113">
        <f t="shared" si="22"/>
        <v>0</v>
      </c>
      <c r="BI160" s="113">
        <f t="shared" si="23"/>
        <v>0</v>
      </c>
      <c r="BJ160" s="18" t="s">
        <v>86</v>
      </c>
      <c r="BK160" s="113">
        <f t="shared" si="24"/>
        <v>450</v>
      </c>
      <c r="BL160" s="18" t="s">
        <v>223</v>
      </c>
      <c r="BM160" s="18" t="s">
        <v>272</v>
      </c>
    </row>
    <row r="161" spans="2:65" s="1" customFormat="1" ht="31.5" customHeight="1">
      <c r="B161" s="137"/>
      <c r="C161" s="166" t="s">
        <v>275</v>
      </c>
      <c r="D161" s="166" t="s">
        <v>182</v>
      </c>
      <c r="E161" s="167" t="s">
        <v>695</v>
      </c>
      <c r="F161" s="308" t="s">
        <v>696</v>
      </c>
      <c r="G161" s="308"/>
      <c r="H161" s="308"/>
      <c r="I161" s="308"/>
      <c r="J161" s="168" t="s">
        <v>422</v>
      </c>
      <c r="K161" s="169">
        <v>130</v>
      </c>
      <c r="L161" s="325">
        <v>0.69</v>
      </c>
      <c r="M161" s="326"/>
      <c r="N161" s="310">
        <f t="shared" si="15"/>
        <v>89.7</v>
      </c>
      <c r="O161" s="310"/>
      <c r="P161" s="310"/>
      <c r="Q161" s="310"/>
      <c r="R161" s="140"/>
      <c r="T161" s="170" t="s">
        <v>5</v>
      </c>
      <c r="U161" s="43" t="s">
        <v>42</v>
      </c>
      <c r="V161" s="35"/>
      <c r="W161" s="171">
        <f t="shared" si="16"/>
        <v>0</v>
      </c>
      <c r="X161" s="171">
        <v>0</v>
      </c>
      <c r="Y161" s="171">
        <f t="shared" si="17"/>
        <v>0</v>
      </c>
      <c r="Z161" s="171">
        <v>0</v>
      </c>
      <c r="AA161" s="172">
        <f t="shared" si="18"/>
        <v>0</v>
      </c>
      <c r="AR161" s="18" t="s">
        <v>223</v>
      </c>
      <c r="AT161" s="18" t="s">
        <v>182</v>
      </c>
      <c r="AU161" s="18" t="s">
        <v>86</v>
      </c>
      <c r="AY161" s="18" t="s">
        <v>181</v>
      </c>
      <c r="BE161" s="113">
        <f t="shared" si="19"/>
        <v>0</v>
      </c>
      <c r="BF161" s="113">
        <f t="shared" si="20"/>
        <v>89.7</v>
      </c>
      <c r="BG161" s="113">
        <f t="shared" si="21"/>
        <v>0</v>
      </c>
      <c r="BH161" s="113">
        <f t="shared" si="22"/>
        <v>0</v>
      </c>
      <c r="BI161" s="113">
        <f t="shared" si="23"/>
        <v>0</v>
      </c>
      <c r="BJ161" s="18" t="s">
        <v>86</v>
      </c>
      <c r="BK161" s="113">
        <f t="shared" si="24"/>
        <v>89.7</v>
      </c>
      <c r="BL161" s="18" t="s">
        <v>223</v>
      </c>
      <c r="BM161" s="18" t="s">
        <v>275</v>
      </c>
    </row>
    <row r="162" spans="2:65" s="1" customFormat="1" ht="31.5" customHeight="1">
      <c r="B162" s="137"/>
      <c r="C162" s="166" t="s">
        <v>278</v>
      </c>
      <c r="D162" s="166" t="s">
        <v>182</v>
      </c>
      <c r="E162" s="167" t="s">
        <v>697</v>
      </c>
      <c r="F162" s="308" t="s">
        <v>698</v>
      </c>
      <c r="G162" s="308"/>
      <c r="H162" s="308"/>
      <c r="I162" s="308"/>
      <c r="J162" s="168" t="s">
        <v>422</v>
      </c>
      <c r="K162" s="169">
        <v>24</v>
      </c>
      <c r="L162" s="325">
        <v>0.89</v>
      </c>
      <c r="M162" s="326"/>
      <c r="N162" s="310">
        <f t="shared" si="15"/>
        <v>21.36</v>
      </c>
      <c r="O162" s="310"/>
      <c r="P162" s="310"/>
      <c r="Q162" s="310"/>
      <c r="R162" s="140"/>
      <c r="T162" s="170" t="s">
        <v>5</v>
      </c>
      <c r="U162" s="43" t="s">
        <v>42</v>
      </c>
      <c r="V162" s="35"/>
      <c r="W162" s="171">
        <f t="shared" si="16"/>
        <v>0</v>
      </c>
      <c r="X162" s="171">
        <v>0</v>
      </c>
      <c r="Y162" s="171">
        <f t="shared" si="17"/>
        <v>0</v>
      </c>
      <c r="Z162" s="171">
        <v>0</v>
      </c>
      <c r="AA162" s="172">
        <f t="shared" si="18"/>
        <v>0</v>
      </c>
      <c r="AR162" s="18" t="s">
        <v>223</v>
      </c>
      <c r="AT162" s="18" t="s">
        <v>182</v>
      </c>
      <c r="AU162" s="18" t="s">
        <v>86</v>
      </c>
      <c r="AY162" s="18" t="s">
        <v>181</v>
      </c>
      <c r="BE162" s="113">
        <f t="shared" si="19"/>
        <v>0</v>
      </c>
      <c r="BF162" s="113">
        <f t="shared" si="20"/>
        <v>21.36</v>
      </c>
      <c r="BG162" s="113">
        <f t="shared" si="21"/>
        <v>0</v>
      </c>
      <c r="BH162" s="113">
        <f t="shared" si="22"/>
        <v>0</v>
      </c>
      <c r="BI162" s="113">
        <f t="shared" si="23"/>
        <v>0</v>
      </c>
      <c r="BJ162" s="18" t="s">
        <v>86</v>
      </c>
      <c r="BK162" s="113">
        <f t="shared" si="24"/>
        <v>21.36</v>
      </c>
      <c r="BL162" s="18" t="s">
        <v>223</v>
      </c>
      <c r="BM162" s="18" t="s">
        <v>278</v>
      </c>
    </row>
    <row r="163" spans="2:65" s="1" customFormat="1" ht="31.5" customHeight="1">
      <c r="B163" s="137"/>
      <c r="C163" s="166" t="s">
        <v>281</v>
      </c>
      <c r="D163" s="166" t="s">
        <v>182</v>
      </c>
      <c r="E163" s="167" t="s">
        <v>699</v>
      </c>
      <c r="F163" s="308" t="s">
        <v>700</v>
      </c>
      <c r="G163" s="308"/>
      <c r="H163" s="308"/>
      <c r="I163" s="308"/>
      <c r="J163" s="168" t="s">
        <v>372</v>
      </c>
      <c r="K163" s="192">
        <v>28.744</v>
      </c>
      <c r="L163" s="325">
        <v>1</v>
      </c>
      <c r="M163" s="326"/>
      <c r="N163" s="310">
        <f t="shared" si="15"/>
        <v>28.74</v>
      </c>
      <c r="O163" s="310"/>
      <c r="P163" s="310"/>
      <c r="Q163" s="310"/>
      <c r="R163" s="140"/>
      <c r="T163" s="170" t="s">
        <v>5</v>
      </c>
      <c r="U163" s="43" t="s">
        <v>42</v>
      </c>
      <c r="V163" s="35"/>
      <c r="W163" s="171">
        <f t="shared" si="16"/>
        <v>0</v>
      </c>
      <c r="X163" s="171">
        <v>0</v>
      </c>
      <c r="Y163" s="171">
        <f t="shared" si="17"/>
        <v>0</v>
      </c>
      <c r="Z163" s="171">
        <v>0</v>
      </c>
      <c r="AA163" s="172">
        <f t="shared" si="18"/>
        <v>0</v>
      </c>
      <c r="AR163" s="18" t="s">
        <v>223</v>
      </c>
      <c r="AT163" s="18" t="s">
        <v>182</v>
      </c>
      <c r="AU163" s="18" t="s">
        <v>86</v>
      </c>
      <c r="AY163" s="18" t="s">
        <v>181</v>
      </c>
      <c r="BE163" s="113">
        <f t="shared" si="19"/>
        <v>0</v>
      </c>
      <c r="BF163" s="113">
        <f t="shared" si="20"/>
        <v>28.74</v>
      </c>
      <c r="BG163" s="113">
        <f t="shared" si="21"/>
        <v>0</v>
      </c>
      <c r="BH163" s="113">
        <f t="shared" si="22"/>
        <v>0</v>
      </c>
      <c r="BI163" s="113">
        <f t="shared" si="23"/>
        <v>0</v>
      </c>
      <c r="BJ163" s="18" t="s">
        <v>86</v>
      </c>
      <c r="BK163" s="113">
        <f t="shared" si="24"/>
        <v>28.74</v>
      </c>
      <c r="BL163" s="18" t="s">
        <v>223</v>
      </c>
      <c r="BM163" s="18" t="s">
        <v>281</v>
      </c>
    </row>
    <row r="164" spans="2:65" s="10" customFormat="1" ht="29.85" customHeight="1">
      <c r="B164" s="155"/>
      <c r="C164" s="156"/>
      <c r="D164" s="165" t="s">
        <v>623</v>
      </c>
      <c r="E164" s="165"/>
      <c r="F164" s="165"/>
      <c r="G164" s="165"/>
      <c r="H164" s="165"/>
      <c r="I164" s="165"/>
      <c r="J164" s="165"/>
      <c r="K164" s="165"/>
      <c r="L164" s="165"/>
      <c r="M164" s="165"/>
      <c r="N164" s="314">
        <f>BK164</f>
        <v>5988.7</v>
      </c>
      <c r="O164" s="315"/>
      <c r="P164" s="315"/>
      <c r="Q164" s="315"/>
      <c r="R164" s="158"/>
      <c r="T164" s="159"/>
      <c r="U164" s="156"/>
      <c r="V164" s="156"/>
      <c r="W164" s="160">
        <f>SUM(W165:W200)</f>
        <v>0</v>
      </c>
      <c r="X164" s="156"/>
      <c r="Y164" s="160">
        <f>SUM(Y165:Y200)</f>
        <v>0.17974999999999999</v>
      </c>
      <c r="Z164" s="156"/>
      <c r="AA164" s="161">
        <f>SUM(AA165:AA200)</f>
        <v>0</v>
      </c>
      <c r="AR164" s="162" t="s">
        <v>86</v>
      </c>
      <c r="AT164" s="163" t="s">
        <v>74</v>
      </c>
      <c r="AU164" s="163" t="s">
        <v>82</v>
      </c>
      <c r="AY164" s="162" t="s">
        <v>181</v>
      </c>
      <c r="BK164" s="164">
        <f>SUM(BK165:BK200)</f>
        <v>5988.7</v>
      </c>
    </row>
    <row r="165" spans="2:65" s="1" customFormat="1" ht="31.5" customHeight="1">
      <c r="B165" s="137"/>
      <c r="C165" s="166" t="s">
        <v>284</v>
      </c>
      <c r="D165" s="166" t="s">
        <v>182</v>
      </c>
      <c r="E165" s="167" t="s">
        <v>701</v>
      </c>
      <c r="F165" s="308" t="s">
        <v>702</v>
      </c>
      <c r="G165" s="308"/>
      <c r="H165" s="308"/>
      <c r="I165" s="308"/>
      <c r="J165" s="168" t="s">
        <v>422</v>
      </c>
      <c r="K165" s="169">
        <v>14</v>
      </c>
      <c r="L165" s="309">
        <v>26.75</v>
      </c>
      <c r="M165" s="309"/>
      <c r="N165" s="310">
        <f t="shared" ref="N165:N200" si="25">ROUND(L165*K165,2)</f>
        <v>374.5</v>
      </c>
      <c r="O165" s="310"/>
      <c r="P165" s="310"/>
      <c r="Q165" s="310"/>
      <c r="R165" s="140"/>
      <c r="T165" s="170" t="s">
        <v>5</v>
      </c>
      <c r="U165" s="43" t="s">
        <v>42</v>
      </c>
      <c r="V165" s="35"/>
      <c r="W165" s="171">
        <f t="shared" ref="W165:W200" si="26">V165*K165</f>
        <v>0</v>
      </c>
      <c r="X165" s="171">
        <v>8.4999999999999995E-4</v>
      </c>
      <c r="Y165" s="171">
        <f t="shared" ref="Y165:Y200" si="27">X165*K165</f>
        <v>1.1899999999999999E-2</v>
      </c>
      <c r="Z165" s="171">
        <v>0</v>
      </c>
      <c r="AA165" s="172">
        <f t="shared" ref="AA165:AA200" si="28">Z165*K165</f>
        <v>0</v>
      </c>
      <c r="AR165" s="18" t="s">
        <v>223</v>
      </c>
      <c r="AT165" s="18" t="s">
        <v>182</v>
      </c>
      <c r="AU165" s="18" t="s">
        <v>86</v>
      </c>
      <c r="AY165" s="18" t="s">
        <v>181</v>
      </c>
      <c r="BE165" s="113">
        <f t="shared" ref="BE165:BE200" si="29">IF(U165="základná",N165,0)</f>
        <v>0</v>
      </c>
      <c r="BF165" s="113">
        <f t="shared" ref="BF165:BF200" si="30">IF(U165="znížená",N165,0)</f>
        <v>374.5</v>
      </c>
      <c r="BG165" s="113">
        <f t="shared" ref="BG165:BG200" si="31">IF(U165="zákl. prenesená",N165,0)</f>
        <v>0</v>
      </c>
      <c r="BH165" s="113">
        <f t="shared" ref="BH165:BH200" si="32">IF(U165="zníž. prenesená",N165,0)</f>
        <v>0</v>
      </c>
      <c r="BI165" s="113">
        <f t="shared" ref="BI165:BI200" si="33">IF(U165="nulová",N165,0)</f>
        <v>0</v>
      </c>
      <c r="BJ165" s="18" t="s">
        <v>86</v>
      </c>
      <c r="BK165" s="113">
        <f t="shared" ref="BK165:BK200" si="34">ROUND(L165*K165,2)</f>
        <v>374.5</v>
      </c>
      <c r="BL165" s="18" t="s">
        <v>223</v>
      </c>
      <c r="BM165" s="18" t="s">
        <v>284</v>
      </c>
    </row>
    <row r="166" spans="2:65" s="1" customFormat="1" ht="31.5" customHeight="1">
      <c r="B166" s="137"/>
      <c r="C166" s="166" t="s">
        <v>287</v>
      </c>
      <c r="D166" s="166" t="s">
        <v>182</v>
      </c>
      <c r="E166" s="167" t="s">
        <v>703</v>
      </c>
      <c r="F166" s="308" t="s">
        <v>704</v>
      </c>
      <c r="G166" s="308"/>
      <c r="H166" s="308"/>
      <c r="I166" s="308"/>
      <c r="J166" s="168" t="s">
        <v>422</v>
      </c>
      <c r="K166" s="169">
        <v>10</v>
      </c>
      <c r="L166" s="309">
        <v>66.7</v>
      </c>
      <c r="M166" s="309"/>
      <c r="N166" s="310">
        <f t="shared" si="25"/>
        <v>667</v>
      </c>
      <c r="O166" s="310"/>
      <c r="P166" s="310"/>
      <c r="Q166" s="310"/>
      <c r="R166" s="140"/>
      <c r="T166" s="170" t="s">
        <v>5</v>
      </c>
      <c r="U166" s="43" t="s">
        <v>42</v>
      </c>
      <c r="V166" s="35"/>
      <c r="W166" s="171">
        <f t="shared" si="26"/>
        <v>0</v>
      </c>
      <c r="X166" s="171">
        <v>2E-3</v>
      </c>
      <c r="Y166" s="171">
        <f t="shared" si="27"/>
        <v>0.02</v>
      </c>
      <c r="Z166" s="171">
        <v>0</v>
      </c>
      <c r="AA166" s="172">
        <f t="shared" si="28"/>
        <v>0</v>
      </c>
      <c r="AR166" s="18" t="s">
        <v>223</v>
      </c>
      <c r="AT166" s="18" t="s">
        <v>182</v>
      </c>
      <c r="AU166" s="18" t="s">
        <v>86</v>
      </c>
      <c r="AY166" s="18" t="s">
        <v>181</v>
      </c>
      <c r="BE166" s="113">
        <f t="shared" si="29"/>
        <v>0</v>
      </c>
      <c r="BF166" s="113">
        <f t="shared" si="30"/>
        <v>667</v>
      </c>
      <c r="BG166" s="113">
        <f t="shared" si="31"/>
        <v>0</v>
      </c>
      <c r="BH166" s="113">
        <f t="shared" si="32"/>
        <v>0</v>
      </c>
      <c r="BI166" s="113">
        <f t="shared" si="33"/>
        <v>0</v>
      </c>
      <c r="BJ166" s="18" t="s">
        <v>86</v>
      </c>
      <c r="BK166" s="113">
        <f t="shared" si="34"/>
        <v>667</v>
      </c>
      <c r="BL166" s="18" t="s">
        <v>223</v>
      </c>
      <c r="BM166" s="18" t="s">
        <v>287</v>
      </c>
    </row>
    <row r="167" spans="2:65" s="1" customFormat="1" ht="31.5" customHeight="1">
      <c r="B167" s="137"/>
      <c r="C167" s="166" t="s">
        <v>290</v>
      </c>
      <c r="D167" s="166" t="s">
        <v>182</v>
      </c>
      <c r="E167" s="167" t="s">
        <v>705</v>
      </c>
      <c r="F167" s="308" t="s">
        <v>706</v>
      </c>
      <c r="G167" s="308"/>
      <c r="H167" s="308"/>
      <c r="I167" s="308"/>
      <c r="J167" s="168" t="s">
        <v>422</v>
      </c>
      <c r="K167" s="169">
        <v>44</v>
      </c>
      <c r="L167" s="309">
        <v>10.54</v>
      </c>
      <c r="M167" s="309"/>
      <c r="N167" s="310">
        <f t="shared" si="25"/>
        <v>463.76</v>
      </c>
      <c r="O167" s="310"/>
      <c r="P167" s="310"/>
      <c r="Q167" s="310"/>
      <c r="R167" s="140"/>
      <c r="T167" s="170" t="s">
        <v>5</v>
      </c>
      <c r="U167" s="43" t="s">
        <v>42</v>
      </c>
      <c r="V167" s="35"/>
      <c r="W167" s="171">
        <f t="shared" si="26"/>
        <v>0</v>
      </c>
      <c r="X167" s="171">
        <v>2.5999999999999998E-4</v>
      </c>
      <c r="Y167" s="171">
        <f t="shared" si="27"/>
        <v>1.1439999999999999E-2</v>
      </c>
      <c r="Z167" s="171">
        <v>0</v>
      </c>
      <c r="AA167" s="172">
        <f t="shared" si="28"/>
        <v>0</v>
      </c>
      <c r="AR167" s="18" t="s">
        <v>223</v>
      </c>
      <c r="AT167" s="18" t="s">
        <v>182</v>
      </c>
      <c r="AU167" s="18" t="s">
        <v>86</v>
      </c>
      <c r="AY167" s="18" t="s">
        <v>181</v>
      </c>
      <c r="BE167" s="113">
        <f t="shared" si="29"/>
        <v>0</v>
      </c>
      <c r="BF167" s="113">
        <f t="shared" si="30"/>
        <v>463.76</v>
      </c>
      <c r="BG167" s="113">
        <f t="shared" si="31"/>
        <v>0</v>
      </c>
      <c r="BH167" s="113">
        <f t="shared" si="32"/>
        <v>0</v>
      </c>
      <c r="BI167" s="113">
        <f t="shared" si="33"/>
        <v>0</v>
      </c>
      <c r="BJ167" s="18" t="s">
        <v>86</v>
      </c>
      <c r="BK167" s="113">
        <f t="shared" si="34"/>
        <v>463.76</v>
      </c>
      <c r="BL167" s="18" t="s">
        <v>223</v>
      </c>
      <c r="BM167" s="18" t="s">
        <v>290</v>
      </c>
    </row>
    <row r="168" spans="2:65" s="1" customFormat="1" ht="31.5" customHeight="1">
      <c r="B168" s="137"/>
      <c r="C168" s="166" t="s">
        <v>293</v>
      </c>
      <c r="D168" s="166" t="s">
        <v>182</v>
      </c>
      <c r="E168" s="167" t="s">
        <v>707</v>
      </c>
      <c r="F168" s="308" t="s">
        <v>708</v>
      </c>
      <c r="G168" s="308"/>
      <c r="H168" s="308"/>
      <c r="I168" s="308"/>
      <c r="J168" s="168" t="s">
        <v>422</v>
      </c>
      <c r="K168" s="169">
        <v>32</v>
      </c>
      <c r="L168" s="309">
        <v>14.14</v>
      </c>
      <c r="M168" s="309"/>
      <c r="N168" s="310">
        <f t="shared" si="25"/>
        <v>452.48</v>
      </c>
      <c r="O168" s="310"/>
      <c r="P168" s="310"/>
      <c r="Q168" s="310"/>
      <c r="R168" s="140"/>
      <c r="T168" s="170" t="s">
        <v>5</v>
      </c>
      <c r="U168" s="43" t="s">
        <v>42</v>
      </c>
      <c r="V168" s="35"/>
      <c r="W168" s="171">
        <f t="shared" si="26"/>
        <v>0</v>
      </c>
      <c r="X168" s="171">
        <v>1.6000000000000001E-4</v>
      </c>
      <c r="Y168" s="171">
        <f t="shared" si="27"/>
        <v>5.1200000000000004E-3</v>
      </c>
      <c r="Z168" s="171">
        <v>0</v>
      </c>
      <c r="AA168" s="172">
        <f t="shared" si="28"/>
        <v>0</v>
      </c>
      <c r="AR168" s="18" t="s">
        <v>223</v>
      </c>
      <c r="AT168" s="18" t="s">
        <v>182</v>
      </c>
      <c r="AU168" s="18" t="s">
        <v>86</v>
      </c>
      <c r="AY168" s="18" t="s">
        <v>181</v>
      </c>
      <c r="BE168" s="113">
        <f t="shared" si="29"/>
        <v>0</v>
      </c>
      <c r="BF168" s="113">
        <f t="shared" si="30"/>
        <v>452.48</v>
      </c>
      <c r="BG168" s="113">
        <f t="shared" si="31"/>
        <v>0</v>
      </c>
      <c r="BH168" s="113">
        <f t="shared" si="32"/>
        <v>0</v>
      </c>
      <c r="BI168" s="113">
        <f t="shared" si="33"/>
        <v>0</v>
      </c>
      <c r="BJ168" s="18" t="s">
        <v>86</v>
      </c>
      <c r="BK168" s="113">
        <f t="shared" si="34"/>
        <v>452.48</v>
      </c>
      <c r="BL168" s="18" t="s">
        <v>223</v>
      </c>
      <c r="BM168" s="18" t="s">
        <v>293</v>
      </c>
    </row>
    <row r="169" spans="2:65" s="1" customFormat="1" ht="31.5" customHeight="1">
      <c r="B169" s="137"/>
      <c r="C169" s="166" t="s">
        <v>296</v>
      </c>
      <c r="D169" s="166" t="s">
        <v>182</v>
      </c>
      <c r="E169" s="167" t="s">
        <v>709</v>
      </c>
      <c r="F169" s="308" t="s">
        <v>710</v>
      </c>
      <c r="G169" s="308"/>
      <c r="H169" s="308"/>
      <c r="I169" s="308"/>
      <c r="J169" s="168" t="s">
        <v>422</v>
      </c>
      <c r="K169" s="169">
        <v>20</v>
      </c>
      <c r="L169" s="309">
        <v>23.48</v>
      </c>
      <c r="M169" s="309"/>
      <c r="N169" s="310">
        <f t="shared" si="25"/>
        <v>469.6</v>
      </c>
      <c r="O169" s="310"/>
      <c r="P169" s="310"/>
      <c r="Q169" s="310"/>
      <c r="R169" s="140"/>
      <c r="T169" s="170" t="s">
        <v>5</v>
      </c>
      <c r="U169" s="43" t="s">
        <v>42</v>
      </c>
      <c r="V169" s="35"/>
      <c r="W169" s="171">
        <f t="shared" si="26"/>
        <v>0</v>
      </c>
      <c r="X169" s="171">
        <v>7.6999999999999996E-4</v>
      </c>
      <c r="Y169" s="171">
        <f t="shared" si="27"/>
        <v>1.5399999999999999E-2</v>
      </c>
      <c r="Z169" s="171">
        <v>0</v>
      </c>
      <c r="AA169" s="172">
        <f t="shared" si="28"/>
        <v>0</v>
      </c>
      <c r="AR169" s="18" t="s">
        <v>223</v>
      </c>
      <c r="AT169" s="18" t="s">
        <v>182</v>
      </c>
      <c r="AU169" s="18" t="s">
        <v>86</v>
      </c>
      <c r="AY169" s="18" t="s">
        <v>181</v>
      </c>
      <c r="BE169" s="113">
        <f t="shared" si="29"/>
        <v>0</v>
      </c>
      <c r="BF169" s="113">
        <f t="shared" si="30"/>
        <v>469.6</v>
      </c>
      <c r="BG169" s="113">
        <f t="shared" si="31"/>
        <v>0</v>
      </c>
      <c r="BH169" s="113">
        <f t="shared" si="32"/>
        <v>0</v>
      </c>
      <c r="BI169" s="113">
        <f t="shared" si="33"/>
        <v>0</v>
      </c>
      <c r="BJ169" s="18" t="s">
        <v>86</v>
      </c>
      <c r="BK169" s="113">
        <f t="shared" si="34"/>
        <v>469.6</v>
      </c>
      <c r="BL169" s="18" t="s">
        <v>223</v>
      </c>
      <c r="BM169" s="18" t="s">
        <v>296</v>
      </c>
    </row>
    <row r="170" spans="2:65" s="1" customFormat="1" ht="31.5" customHeight="1">
      <c r="B170" s="137"/>
      <c r="C170" s="166" t="s">
        <v>299</v>
      </c>
      <c r="D170" s="166" t="s">
        <v>182</v>
      </c>
      <c r="E170" s="167" t="s">
        <v>711</v>
      </c>
      <c r="F170" s="308" t="s">
        <v>712</v>
      </c>
      <c r="G170" s="308"/>
      <c r="H170" s="308"/>
      <c r="I170" s="308"/>
      <c r="J170" s="168" t="s">
        <v>422</v>
      </c>
      <c r="K170" s="169">
        <v>28</v>
      </c>
      <c r="L170" s="309">
        <v>41.36</v>
      </c>
      <c r="M170" s="309"/>
      <c r="N170" s="310">
        <f t="shared" si="25"/>
        <v>1158.08</v>
      </c>
      <c r="O170" s="310"/>
      <c r="P170" s="310"/>
      <c r="Q170" s="310"/>
      <c r="R170" s="140"/>
      <c r="T170" s="170" t="s">
        <v>5</v>
      </c>
      <c r="U170" s="43" t="s">
        <v>42</v>
      </c>
      <c r="V170" s="35"/>
      <c r="W170" s="171">
        <f t="shared" si="26"/>
        <v>0</v>
      </c>
      <c r="X170" s="171">
        <v>1.1999999999999999E-3</v>
      </c>
      <c r="Y170" s="171">
        <f t="shared" si="27"/>
        <v>3.3599999999999998E-2</v>
      </c>
      <c r="Z170" s="171">
        <v>0</v>
      </c>
      <c r="AA170" s="172">
        <f t="shared" si="28"/>
        <v>0</v>
      </c>
      <c r="AR170" s="18" t="s">
        <v>223</v>
      </c>
      <c r="AT170" s="18" t="s">
        <v>182</v>
      </c>
      <c r="AU170" s="18" t="s">
        <v>86</v>
      </c>
      <c r="AY170" s="18" t="s">
        <v>181</v>
      </c>
      <c r="BE170" s="113">
        <f t="shared" si="29"/>
        <v>0</v>
      </c>
      <c r="BF170" s="113">
        <f t="shared" si="30"/>
        <v>1158.08</v>
      </c>
      <c r="BG170" s="113">
        <f t="shared" si="31"/>
        <v>0</v>
      </c>
      <c r="BH170" s="113">
        <f t="shared" si="32"/>
        <v>0</v>
      </c>
      <c r="BI170" s="113">
        <f t="shared" si="33"/>
        <v>0</v>
      </c>
      <c r="BJ170" s="18" t="s">
        <v>86</v>
      </c>
      <c r="BK170" s="113">
        <f t="shared" si="34"/>
        <v>1158.08</v>
      </c>
      <c r="BL170" s="18" t="s">
        <v>223</v>
      </c>
      <c r="BM170" s="18" t="s">
        <v>299</v>
      </c>
    </row>
    <row r="171" spans="2:65" s="1" customFormat="1" ht="31.5" customHeight="1">
      <c r="B171" s="137"/>
      <c r="C171" s="166" t="s">
        <v>302</v>
      </c>
      <c r="D171" s="166" t="s">
        <v>182</v>
      </c>
      <c r="E171" s="167" t="s">
        <v>713</v>
      </c>
      <c r="F171" s="308" t="s">
        <v>714</v>
      </c>
      <c r="G171" s="308"/>
      <c r="H171" s="308"/>
      <c r="I171" s="308"/>
      <c r="J171" s="168" t="s">
        <v>422</v>
      </c>
      <c r="K171" s="169">
        <v>10</v>
      </c>
      <c r="L171" s="309">
        <v>66.66</v>
      </c>
      <c r="M171" s="309"/>
      <c r="N171" s="310">
        <f t="shared" si="25"/>
        <v>666.6</v>
      </c>
      <c r="O171" s="310"/>
      <c r="P171" s="310"/>
      <c r="Q171" s="310"/>
      <c r="R171" s="140"/>
      <c r="T171" s="170" t="s">
        <v>5</v>
      </c>
      <c r="U171" s="43" t="s">
        <v>42</v>
      </c>
      <c r="V171" s="35"/>
      <c r="W171" s="171">
        <f t="shared" si="26"/>
        <v>0</v>
      </c>
      <c r="X171" s="171">
        <v>1.74E-3</v>
      </c>
      <c r="Y171" s="171">
        <f t="shared" si="27"/>
        <v>1.7399999999999999E-2</v>
      </c>
      <c r="Z171" s="171">
        <v>0</v>
      </c>
      <c r="AA171" s="172">
        <f t="shared" si="28"/>
        <v>0</v>
      </c>
      <c r="AR171" s="18" t="s">
        <v>223</v>
      </c>
      <c r="AT171" s="18" t="s">
        <v>182</v>
      </c>
      <c r="AU171" s="18" t="s">
        <v>86</v>
      </c>
      <c r="AY171" s="18" t="s">
        <v>181</v>
      </c>
      <c r="BE171" s="113">
        <f t="shared" si="29"/>
        <v>0</v>
      </c>
      <c r="BF171" s="113">
        <f t="shared" si="30"/>
        <v>666.6</v>
      </c>
      <c r="BG171" s="113">
        <f t="shared" si="31"/>
        <v>0</v>
      </c>
      <c r="BH171" s="113">
        <f t="shared" si="32"/>
        <v>0</v>
      </c>
      <c r="BI171" s="113">
        <f t="shared" si="33"/>
        <v>0</v>
      </c>
      <c r="BJ171" s="18" t="s">
        <v>86</v>
      </c>
      <c r="BK171" s="113">
        <f t="shared" si="34"/>
        <v>666.6</v>
      </c>
      <c r="BL171" s="18" t="s">
        <v>223</v>
      </c>
      <c r="BM171" s="18" t="s">
        <v>302</v>
      </c>
    </row>
    <row r="172" spans="2:65" s="1" customFormat="1" ht="22.5" customHeight="1">
      <c r="B172" s="137"/>
      <c r="C172" s="166" t="s">
        <v>305</v>
      </c>
      <c r="D172" s="166" t="s">
        <v>182</v>
      </c>
      <c r="E172" s="167" t="s">
        <v>715</v>
      </c>
      <c r="F172" s="308" t="s">
        <v>716</v>
      </c>
      <c r="G172" s="308"/>
      <c r="H172" s="308"/>
      <c r="I172" s="308"/>
      <c r="J172" s="168" t="s">
        <v>345</v>
      </c>
      <c r="K172" s="169">
        <v>53</v>
      </c>
      <c r="L172" s="309">
        <v>6.39</v>
      </c>
      <c r="M172" s="309"/>
      <c r="N172" s="310">
        <f t="shared" si="25"/>
        <v>338.67</v>
      </c>
      <c r="O172" s="310"/>
      <c r="P172" s="310"/>
      <c r="Q172" s="310"/>
      <c r="R172" s="140"/>
      <c r="T172" s="170" t="s">
        <v>5</v>
      </c>
      <c r="U172" s="43" t="s">
        <v>42</v>
      </c>
      <c r="V172" s="35"/>
      <c r="W172" s="171">
        <f t="shared" si="26"/>
        <v>0</v>
      </c>
      <c r="X172" s="171">
        <v>0</v>
      </c>
      <c r="Y172" s="171">
        <f t="shared" si="27"/>
        <v>0</v>
      </c>
      <c r="Z172" s="171">
        <v>0</v>
      </c>
      <c r="AA172" s="172">
        <f t="shared" si="28"/>
        <v>0</v>
      </c>
      <c r="AR172" s="18" t="s">
        <v>223</v>
      </c>
      <c r="AT172" s="18" t="s">
        <v>182</v>
      </c>
      <c r="AU172" s="18" t="s">
        <v>86</v>
      </c>
      <c r="AY172" s="18" t="s">
        <v>181</v>
      </c>
      <c r="BE172" s="113">
        <f t="shared" si="29"/>
        <v>0</v>
      </c>
      <c r="BF172" s="113">
        <f t="shared" si="30"/>
        <v>338.67</v>
      </c>
      <c r="BG172" s="113">
        <f t="shared" si="31"/>
        <v>0</v>
      </c>
      <c r="BH172" s="113">
        <f t="shared" si="32"/>
        <v>0</v>
      </c>
      <c r="BI172" s="113">
        <f t="shared" si="33"/>
        <v>0</v>
      </c>
      <c r="BJ172" s="18" t="s">
        <v>86</v>
      </c>
      <c r="BK172" s="113">
        <f t="shared" si="34"/>
        <v>338.67</v>
      </c>
      <c r="BL172" s="18" t="s">
        <v>223</v>
      </c>
      <c r="BM172" s="18" t="s">
        <v>305</v>
      </c>
    </row>
    <row r="173" spans="2:65" s="1" customFormat="1" ht="22.5" customHeight="1">
      <c r="B173" s="137"/>
      <c r="C173" s="166" t="s">
        <v>308</v>
      </c>
      <c r="D173" s="166" t="s">
        <v>182</v>
      </c>
      <c r="E173" s="167" t="s">
        <v>717</v>
      </c>
      <c r="F173" s="308" t="s">
        <v>718</v>
      </c>
      <c r="G173" s="308"/>
      <c r="H173" s="308"/>
      <c r="I173" s="308"/>
      <c r="J173" s="168" t="s">
        <v>345</v>
      </c>
      <c r="K173" s="169">
        <v>1</v>
      </c>
      <c r="L173" s="309">
        <v>6.39</v>
      </c>
      <c r="M173" s="309"/>
      <c r="N173" s="310">
        <f t="shared" si="25"/>
        <v>6.39</v>
      </c>
      <c r="O173" s="310"/>
      <c r="P173" s="310"/>
      <c r="Q173" s="310"/>
      <c r="R173" s="140"/>
      <c r="T173" s="170" t="s">
        <v>5</v>
      </c>
      <c r="U173" s="43" t="s">
        <v>42</v>
      </c>
      <c r="V173" s="35"/>
      <c r="W173" s="171">
        <f t="shared" si="26"/>
        <v>0</v>
      </c>
      <c r="X173" s="171">
        <v>0</v>
      </c>
      <c r="Y173" s="171">
        <f t="shared" si="27"/>
        <v>0</v>
      </c>
      <c r="Z173" s="171">
        <v>0</v>
      </c>
      <c r="AA173" s="172">
        <f t="shared" si="28"/>
        <v>0</v>
      </c>
      <c r="AR173" s="18" t="s">
        <v>223</v>
      </c>
      <c r="AT173" s="18" t="s">
        <v>182</v>
      </c>
      <c r="AU173" s="18" t="s">
        <v>86</v>
      </c>
      <c r="AY173" s="18" t="s">
        <v>181</v>
      </c>
      <c r="BE173" s="113">
        <f t="shared" si="29"/>
        <v>0</v>
      </c>
      <c r="BF173" s="113">
        <f t="shared" si="30"/>
        <v>6.39</v>
      </c>
      <c r="BG173" s="113">
        <f t="shared" si="31"/>
        <v>0</v>
      </c>
      <c r="BH173" s="113">
        <f t="shared" si="32"/>
        <v>0</v>
      </c>
      <c r="BI173" s="113">
        <f t="shared" si="33"/>
        <v>0</v>
      </c>
      <c r="BJ173" s="18" t="s">
        <v>86</v>
      </c>
      <c r="BK173" s="113">
        <f t="shared" si="34"/>
        <v>6.39</v>
      </c>
      <c r="BL173" s="18" t="s">
        <v>223</v>
      </c>
      <c r="BM173" s="18" t="s">
        <v>308</v>
      </c>
    </row>
    <row r="174" spans="2:65" s="1" customFormat="1" ht="31.5" customHeight="1">
      <c r="B174" s="137"/>
      <c r="C174" s="166" t="s">
        <v>311</v>
      </c>
      <c r="D174" s="166" t="s">
        <v>182</v>
      </c>
      <c r="E174" s="167" t="s">
        <v>719</v>
      </c>
      <c r="F174" s="308" t="s">
        <v>720</v>
      </c>
      <c r="G174" s="308"/>
      <c r="H174" s="308"/>
      <c r="I174" s="308"/>
      <c r="J174" s="168" t="s">
        <v>345</v>
      </c>
      <c r="K174" s="169">
        <v>6</v>
      </c>
      <c r="L174" s="309">
        <v>4.42</v>
      </c>
      <c r="M174" s="309"/>
      <c r="N174" s="310">
        <f t="shared" si="25"/>
        <v>26.52</v>
      </c>
      <c r="O174" s="310"/>
      <c r="P174" s="310"/>
      <c r="Q174" s="310"/>
      <c r="R174" s="140"/>
      <c r="T174" s="170" t="s">
        <v>5</v>
      </c>
      <c r="U174" s="43" t="s">
        <v>42</v>
      </c>
      <c r="V174" s="35"/>
      <c r="W174" s="171">
        <f t="shared" si="26"/>
        <v>0</v>
      </c>
      <c r="X174" s="171">
        <v>6.7000000000000002E-4</v>
      </c>
      <c r="Y174" s="171">
        <f t="shared" si="27"/>
        <v>4.0200000000000001E-3</v>
      </c>
      <c r="Z174" s="171">
        <v>0</v>
      </c>
      <c r="AA174" s="172">
        <f t="shared" si="28"/>
        <v>0</v>
      </c>
      <c r="AR174" s="18" t="s">
        <v>223</v>
      </c>
      <c r="AT174" s="18" t="s">
        <v>182</v>
      </c>
      <c r="AU174" s="18" t="s">
        <v>86</v>
      </c>
      <c r="AY174" s="18" t="s">
        <v>181</v>
      </c>
      <c r="BE174" s="113">
        <f t="shared" si="29"/>
        <v>0</v>
      </c>
      <c r="BF174" s="113">
        <f t="shared" si="30"/>
        <v>26.52</v>
      </c>
      <c r="BG174" s="113">
        <f t="shared" si="31"/>
        <v>0</v>
      </c>
      <c r="BH174" s="113">
        <f t="shared" si="32"/>
        <v>0</v>
      </c>
      <c r="BI174" s="113">
        <f t="shared" si="33"/>
        <v>0</v>
      </c>
      <c r="BJ174" s="18" t="s">
        <v>86</v>
      </c>
      <c r="BK174" s="113">
        <f t="shared" si="34"/>
        <v>26.52</v>
      </c>
      <c r="BL174" s="18" t="s">
        <v>223</v>
      </c>
      <c r="BM174" s="18" t="s">
        <v>311</v>
      </c>
    </row>
    <row r="175" spans="2:65" s="1" customFormat="1" ht="22.5" customHeight="1">
      <c r="B175" s="137"/>
      <c r="C175" s="173" t="s">
        <v>313</v>
      </c>
      <c r="D175" s="173" t="s">
        <v>356</v>
      </c>
      <c r="E175" s="174" t="s">
        <v>721</v>
      </c>
      <c r="F175" s="311" t="s">
        <v>722</v>
      </c>
      <c r="G175" s="311"/>
      <c r="H175" s="311"/>
      <c r="I175" s="311"/>
      <c r="J175" s="175" t="s">
        <v>345</v>
      </c>
      <c r="K175" s="176">
        <v>2</v>
      </c>
      <c r="L175" s="312">
        <v>1.02</v>
      </c>
      <c r="M175" s="312"/>
      <c r="N175" s="313">
        <f t="shared" si="25"/>
        <v>2.04</v>
      </c>
      <c r="O175" s="310"/>
      <c r="P175" s="310"/>
      <c r="Q175" s="310"/>
      <c r="R175" s="140"/>
      <c r="T175" s="170" t="s">
        <v>5</v>
      </c>
      <c r="U175" s="43" t="s">
        <v>42</v>
      </c>
      <c r="V175" s="35"/>
      <c r="W175" s="171">
        <f t="shared" si="26"/>
        <v>0</v>
      </c>
      <c r="X175" s="171">
        <v>3.0000000000000001E-5</v>
      </c>
      <c r="Y175" s="171">
        <f t="shared" si="27"/>
        <v>6.0000000000000002E-5</v>
      </c>
      <c r="Z175" s="171">
        <v>0</v>
      </c>
      <c r="AA175" s="172">
        <f t="shared" si="28"/>
        <v>0</v>
      </c>
      <c r="AR175" s="18" t="s">
        <v>269</v>
      </c>
      <c r="AT175" s="18" t="s">
        <v>356</v>
      </c>
      <c r="AU175" s="18" t="s">
        <v>86</v>
      </c>
      <c r="AY175" s="18" t="s">
        <v>181</v>
      </c>
      <c r="BE175" s="113">
        <f t="shared" si="29"/>
        <v>0</v>
      </c>
      <c r="BF175" s="113">
        <f t="shared" si="30"/>
        <v>2.04</v>
      </c>
      <c r="BG175" s="113">
        <f t="shared" si="31"/>
        <v>0</v>
      </c>
      <c r="BH175" s="113">
        <f t="shared" si="32"/>
        <v>0</v>
      </c>
      <c r="BI175" s="113">
        <f t="shared" si="33"/>
        <v>0</v>
      </c>
      <c r="BJ175" s="18" t="s">
        <v>86</v>
      </c>
      <c r="BK175" s="113">
        <f t="shared" si="34"/>
        <v>2.04</v>
      </c>
      <c r="BL175" s="18" t="s">
        <v>223</v>
      </c>
      <c r="BM175" s="18" t="s">
        <v>313</v>
      </c>
    </row>
    <row r="176" spans="2:65" s="1" customFormat="1" ht="31.5" customHeight="1">
      <c r="B176" s="137"/>
      <c r="C176" s="173" t="s">
        <v>316</v>
      </c>
      <c r="D176" s="173" t="s">
        <v>356</v>
      </c>
      <c r="E176" s="174" t="s">
        <v>723</v>
      </c>
      <c r="F176" s="311" t="s">
        <v>724</v>
      </c>
      <c r="G176" s="311"/>
      <c r="H176" s="311"/>
      <c r="I176" s="311"/>
      <c r="J176" s="175" t="s">
        <v>345</v>
      </c>
      <c r="K176" s="176">
        <v>2</v>
      </c>
      <c r="L176" s="312">
        <v>1.5</v>
      </c>
      <c r="M176" s="312"/>
      <c r="N176" s="313">
        <f t="shared" si="25"/>
        <v>3</v>
      </c>
      <c r="O176" s="310"/>
      <c r="P176" s="310"/>
      <c r="Q176" s="310"/>
      <c r="R176" s="140"/>
      <c r="T176" s="170" t="s">
        <v>5</v>
      </c>
      <c r="U176" s="43" t="s">
        <v>42</v>
      </c>
      <c r="V176" s="35"/>
      <c r="W176" s="171">
        <f t="shared" si="26"/>
        <v>0</v>
      </c>
      <c r="X176" s="171">
        <v>1E-4</v>
      </c>
      <c r="Y176" s="171">
        <f t="shared" si="27"/>
        <v>2.0000000000000001E-4</v>
      </c>
      <c r="Z176" s="171">
        <v>0</v>
      </c>
      <c r="AA176" s="172">
        <f t="shared" si="28"/>
        <v>0</v>
      </c>
      <c r="AR176" s="18" t="s">
        <v>269</v>
      </c>
      <c r="AT176" s="18" t="s">
        <v>356</v>
      </c>
      <c r="AU176" s="18" t="s">
        <v>86</v>
      </c>
      <c r="AY176" s="18" t="s">
        <v>181</v>
      </c>
      <c r="BE176" s="113">
        <f t="shared" si="29"/>
        <v>0</v>
      </c>
      <c r="BF176" s="113">
        <f t="shared" si="30"/>
        <v>3</v>
      </c>
      <c r="BG176" s="113">
        <f t="shared" si="31"/>
        <v>0</v>
      </c>
      <c r="BH176" s="113">
        <f t="shared" si="32"/>
        <v>0</v>
      </c>
      <c r="BI176" s="113">
        <f t="shared" si="33"/>
        <v>0</v>
      </c>
      <c r="BJ176" s="18" t="s">
        <v>86</v>
      </c>
      <c r="BK176" s="113">
        <f t="shared" si="34"/>
        <v>3</v>
      </c>
      <c r="BL176" s="18" t="s">
        <v>223</v>
      </c>
      <c r="BM176" s="18" t="s">
        <v>316</v>
      </c>
    </row>
    <row r="177" spans="2:65" s="1" customFormat="1" ht="22.5" customHeight="1">
      <c r="B177" s="137"/>
      <c r="C177" s="173" t="s">
        <v>319</v>
      </c>
      <c r="D177" s="173" t="s">
        <v>356</v>
      </c>
      <c r="E177" s="174" t="s">
        <v>725</v>
      </c>
      <c r="F177" s="311" t="s">
        <v>726</v>
      </c>
      <c r="G177" s="311"/>
      <c r="H177" s="311"/>
      <c r="I177" s="311"/>
      <c r="J177" s="175" t="s">
        <v>345</v>
      </c>
      <c r="K177" s="176">
        <v>2</v>
      </c>
      <c r="L177" s="312">
        <v>41</v>
      </c>
      <c r="M177" s="312"/>
      <c r="N177" s="313">
        <f t="shared" si="25"/>
        <v>82</v>
      </c>
      <c r="O177" s="310"/>
      <c r="P177" s="310"/>
      <c r="Q177" s="310"/>
      <c r="R177" s="140"/>
      <c r="T177" s="170" t="s">
        <v>5</v>
      </c>
      <c r="U177" s="43" t="s">
        <v>42</v>
      </c>
      <c r="V177" s="35"/>
      <c r="W177" s="171">
        <f t="shared" si="26"/>
        <v>0</v>
      </c>
      <c r="X177" s="171">
        <v>1E-3</v>
      </c>
      <c r="Y177" s="171">
        <f t="shared" si="27"/>
        <v>2E-3</v>
      </c>
      <c r="Z177" s="171">
        <v>0</v>
      </c>
      <c r="AA177" s="172">
        <f t="shared" si="28"/>
        <v>0</v>
      </c>
      <c r="AR177" s="18" t="s">
        <v>269</v>
      </c>
      <c r="AT177" s="18" t="s">
        <v>356</v>
      </c>
      <c r="AU177" s="18" t="s">
        <v>86</v>
      </c>
      <c r="AY177" s="18" t="s">
        <v>181</v>
      </c>
      <c r="BE177" s="113">
        <f t="shared" si="29"/>
        <v>0</v>
      </c>
      <c r="BF177" s="113">
        <f t="shared" si="30"/>
        <v>82</v>
      </c>
      <c r="BG177" s="113">
        <f t="shared" si="31"/>
        <v>0</v>
      </c>
      <c r="BH177" s="113">
        <f t="shared" si="32"/>
        <v>0</v>
      </c>
      <c r="BI177" s="113">
        <f t="shared" si="33"/>
        <v>0</v>
      </c>
      <c r="BJ177" s="18" t="s">
        <v>86</v>
      </c>
      <c r="BK177" s="113">
        <f t="shared" si="34"/>
        <v>82</v>
      </c>
      <c r="BL177" s="18" t="s">
        <v>223</v>
      </c>
      <c r="BM177" s="18" t="s">
        <v>319</v>
      </c>
    </row>
    <row r="178" spans="2:65" s="1" customFormat="1" ht="31.5" customHeight="1">
      <c r="B178" s="137"/>
      <c r="C178" s="166" t="s">
        <v>322</v>
      </c>
      <c r="D178" s="166" t="s">
        <v>182</v>
      </c>
      <c r="E178" s="167" t="s">
        <v>727</v>
      </c>
      <c r="F178" s="308" t="s">
        <v>728</v>
      </c>
      <c r="G178" s="308"/>
      <c r="H178" s="308"/>
      <c r="I178" s="308"/>
      <c r="J178" s="168" t="s">
        <v>345</v>
      </c>
      <c r="K178" s="169">
        <v>14</v>
      </c>
      <c r="L178" s="309">
        <v>3.3</v>
      </c>
      <c r="M178" s="309"/>
      <c r="N178" s="310">
        <f t="shared" si="25"/>
        <v>46.2</v>
      </c>
      <c r="O178" s="310"/>
      <c r="P178" s="310"/>
      <c r="Q178" s="310"/>
      <c r="R178" s="140"/>
      <c r="T178" s="170" t="s">
        <v>5</v>
      </c>
      <c r="U178" s="43" t="s">
        <v>42</v>
      </c>
      <c r="V178" s="35"/>
      <c r="W178" s="171">
        <f t="shared" si="26"/>
        <v>0</v>
      </c>
      <c r="X178" s="171">
        <v>4.0000000000000003E-5</v>
      </c>
      <c r="Y178" s="171">
        <f t="shared" si="27"/>
        <v>5.6000000000000006E-4</v>
      </c>
      <c r="Z178" s="171">
        <v>0</v>
      </c>
      <c r="AA178" s="172">
        <f t="shared" si="28"/>
        <v>0</v>
      </c>
      <c r="AR178" s="18" t="s">
        <v>223</v>
      </c>
      <c r="AT178" s="18" t="s">
        <v>182</v>
      </c>
      <c r="AU178" s="18" t="s">
        <v>86</v>
      </c>
      <c r="AY178" s="18" t="s">
        <v>181</v>
      </c>
      <c r="BE178" s="113">
        <f t="shared" si="29"/>
        <v>0</v>
      </c>
      <c r="BF178" s="113">
        <f t="shared" si="30"/>
        <v>46.2</v>
      </c>
      <c r="BG178" s="113">
        <f t="shared" si="31"/>
        <v>0</v>
      </c>
      <c r="BH178" s="113">
        <f t="shared" si="32"/>
        <v>0</v>
      </c>
      <c r="BI178" s="113">
        <f t="shared" si="33"/>
        <v>0</v>
      </c>
      <c r="BJ178" s="18" t="s">
        <v>86</v>
      </c>
      <c r="BK178" s="113">
        <f t="shared" si="34"/>
        <v>46.2</v>
      </c>
      <c r="BL178" s="18" t="s">
        <v>223</v>
      </c>
      <c r="BM178" s="18" t="s">
        <v>322</v>
      </c>
    </row>
    <row r="179" spans="2:65" s="1" customFormat="1" ht="44.25" customHeight="1">
      <c r="B179" s="137"/>
      <c r="C179" s="173" t="s">
        <v>324</v>
      </c>
      <c r="D179" s="173" t="s">
        <v>356</v>
      </c>
      <c r="E179" s="174" t="s">
        <v>729</v>
      </c>
      <c r="F179" s="311" t="s">
        <v>730</v>
      </c>
      <c r="G179" s="311"/>
      <c r="H179" s="311"/>
      <c r="I179" s="311"/>
      <c r="J179" s="175" t="s">
        <v>345</v>
      </c>
      <c r="K179" s="176">
        <v>14</v>
      </c>
      <c r="L179" s="312">
        <v>6</v>
      </c>
      <c r="M179" s="312"/>
      <c r="N179" s="313">
        <f t="shared" si="25"/>
        <v>84</v>
      </c>
      <c r="O179" s="310"/>
      <c r="P179" s="310"/>
      <c r="Q179" s="310"/>
      <c r="R179" s="140"/>
      <c r="T179" s="170" t="s">
        <v>5</v>
      </c>
      <c r="U179" s="43" t="s">
        <v>42</v>
      </c>
      <c r="V179" s="35"/>
      <c r="W179" s="171">
        <f t="shared" si="26"/>
        <v>0</v>
      </c>
      <c r="X179" s="171">
        <v>0</v>
      </c>
      <c r="Y179" s="171">
        <f t="shared" si="27"/>
        <v>0</v>
      </c>
      <c r="Z179" s="171">
        <v>0</v>
      </c>
      <c r="AA179" s="172">
        <f t="shared" si="28"/>
        <v>0</v>
      </c>
      <c r="AR179" s="18" t="s">
        <v>269</v>
      </c>
      <c r="AT179" s="18" t="s">
        <v>356</v>
      </c>
      <c r="AU179" s="18" t="s">
        <v>86</v>
      </c>
      <c r="AY179" s="18" t="s">
        <v>181</v>
      </c>
      <c r="BE179" s="113">
        <f t="shared" si="29"/>
        <v>0</v>
      </c>
      <c r="BF179" s="113">
        <f t="shared" si="30"/>
        <v>84</v>
      </c>
      <c r="BG179" s="113">
        <f t="shared" si="31"/>
        <v>0</v>
      </c>
      <c r="BH179" s="113">
        <f t="shared" si="32"/>
        <v>0</v>
      </c>
      <c r="BI179" s="113">
        <f t="shared" si="33"/>
        <v>0</v>
      </c>
      <c r="BJ179" s="18" t="s">
        <v>86</v>
      </c>
      <c r="BK179" s="113">
        <f t="shared" si="34"/>
        <v>84</v>
      </c>
      <c r="BL179" s="18" t="s">
        <v>223</v>
      </c>
      <c r="BM179" s="18" t="s">
        <v>324</v>
      </c>
    </row>
    <row r="180" spans="2:65" s="1" customFormat="1" ht="31.5" customHeight="1">
      <c r="B180" s="137"/>
      <c r="C180" s="166" t="s">
        <v>327</v>
      </c>
      <c r="D180" s="166" t="s">
        <v>182</v>
      </c>
      <c r="E180" s="167" t="s">
        <v>731</v>
      </c>
      <c r="F180" s="308" t="s">
        <v>732</v>
      </c>
      <c r="G180" s="308"/>
      <c r="H180" s="308"/>
      <c r="I180" s="308"/>
      <c r="J180" s="168" t="s">
        <v>345</v>
      </c>
      <c r="K180" s="169">
        <v>3</v>
      </c>
      <c r="L180" s="309">
        <v>3.65</v>
      </c>
      <c r="M180" s="309"/>
      <c r="N180" s="310">
        <f t="shared" si="25"/>
        <v>10.95</v>
      </c>
      <c r="O180" s="310"/>
      <c r="P180" s="310"/>
      <c r="Q180" s="310"/>
      <c r="R180" s="140"/>
      <c r="T180" s="170" t="s">
        <v>5</v>
      </c>
      <c r="U180" s="43" t="s">
        <v>42</v>
      </c>
      <c r="V180" s="35"/>
      <c r="W180" s="171">
        <f t="shared" si="26"/>
        <v>0</v>
      </c>
      <c r="X180" s="171">
        <v>5.0000000000000002E-5</v>
      </c>
      <c r="Y180" s="171">
        <f t="shared" si="27"/>
        <v>1.5000000000000001E-4</v>
      </c>
      <c r="Z180" s="171">
        <v>0</v>
      </c>
      <c r="AA180" s="172">
        <f t="shared" si="28"/>
        <v>0</v>
      </c>
      <c r="AR180" s="18" t="s">
        <v>223</v>
      </c>
      <c r="AT180" s="18" t="s">
        <v>182</v>
      </c>
      <c r="AU180" s="18" t="s">
        <v>86</v>
      </c>
      <c r="AY180" s="18" t="s">
        <v>181</v>
      </c>
      <c r="BE180" s="113">
        <f t="shared" si="29"/>
        <v>0</v>
      </c>
      <c r="BF180" s="113">
        <f t="shared" si="30"/>
        <v>10.95</v>
      </c>
      <c r="BG180" s="113">
        <f t="shared" si="31"/>
        <v>0</v>
      </c>
      <c r="BH180" s="113">
        <f t="shared" si="32"/>
        <v>0</v>
      </c>
      <c r="BI180" s="113">
        <f t="shared" si="33"/>
        <v>0</v>
      </c>
      <c r="BJ180" s="18" t="s">
        <v>86</v>
      </c>
      <c r="BK180" s="113">
        <f t="shared" si="34"/>
        <v>10.95</v>
      </c>
      <c r="BL180" s="18" t="s">
        <v>223</v>
      </c>
      <c r="BM180" s="18" t="s">
        <v>327</v>
      </c>
    </row>
    <row r="181" spans="2:65" s="1" customFormat="1" ht="44.25" customHeight="1">
      <c r="B181" s="137"/>
      <c r="C181" s="173" t="s">
        <v>330</v>
      </c>
      <c r="D181" s="173" t="s">
        <v>356</v>
      </c>
      <c r="E181" s="174" t="s">
        <v>733</v>
      </c>
      <c r="F181" s="311" t="s">
        <v>734</v>
      </c>
      <c r="G181" s="311"/>
      <c r="H181" s="311"/>
      <c r="I181" s="311"/>
      <c r="J181" s="175" t="s">
        <v>345</v>
      </c>
      <c r="K181" s="176">
        <v>3</v>
      </c>
      <c r="L181" s="312">
        <v>10</v>
      </c>
      <c r="M181" s="312"/>
      <c r="N181" s="313">
        <f t="shared" si="25"/>
        <v>30</v>
      </c>
      <c r="O181" s="310"/>
      <c r="P181" s="310"/>
      <c r="Q181" s="310"/>
      <c r="R181" s="140"/>
      <c r="T181" s="170" t="s">
        <v>5</v>
      </c>
      <c r="U181" s="43" t="s">
        <v>42</v>
      </c>
      <c r="V181" s="35"/>
      <c r="W181" s="171">
        <f t="shared" si="26"/>
        <v>0</v>
      </c>
      <c r="X181" s="171">
        <v>0</v>
      </c>
      <c r="Y181" s="171">
        <f t="shared" si="27"/>
        <v>0</v>
      </c>
      <c r="Z181" s="171">
        <v>0</v>
      </c>
      <c r="AA181" s="172">
        <f t="shared" si="28"/>
        <v>0</v>
      </c>
      <c r="AR181" s="18" t="s">
        <v>269</v>
      </c>
      <c r="AT181" s="18" t="s">
        <v>356</v>
      </c>
      <c r="AU181" s="18" t="s">
        <v>86</v>
      </c>
      <c r="AY181" s="18" t="s">
        <v>181</v>
      </c>
      <c r="BE181" s="113">
        <f t="shared" si="29"/>
        <v>0</v>
      </c>
      <c r="BF181" s="113">
        <f t="shared" si="30"/>
        <v>30</v>
      </c>
      <c r="BG181" s="113">
        <f t="shared" si="31"/>
        <v>0</v>
      </c>
      <c r="BH181" s="113">
        <f t="shared" si="32"/>
        <v>0</v>
      </c>
      <c r="BI181" s="113">
        <f t="shared" si="33"/>
        <v>0</v>
      </c>
      <c r="BJ181" s="18" t="s">
        <v>86</v>
      </c>
      <c r="BK181" s="113">
        <f t="shared" si="34"/>
        <v>30</v>
      </c>
      <c r="BL181" s="18" t="s">
        <v>223</v>
      </c>
      <c r="BM181" s="18" t="s">
        <v>330</v>
      </c>
    </row>
    <row r="182" spans="2:65" s="1" customFormat="1" ht="31.5" customHeight="1">
      <c r="B182" s="137"/>
      <c r="C182" s="166" t="s">
        <v>333</v>
      </c>
      <c r="D182" s="166" t="s">
        <v>182</v>
      </c>
      <c r="E182" s="167" t="s">
        <v>735</v>
      </c>
      <c r="F182" s="308" t="s">
        <v>736</v>
      </c>
      <c r="G182" s="308"/>
      <c r="H182" s="308"/>
      <c r="I182" s="308"/>
      <c r="J182" s="168" t="s">
        <v>345</v>
      </c>
      <c r="K182" s="169">
        <v>1</v>
      </c>
      <c r="L182" s="309">
        <v>4.3</v>
      </c>
      <c r="M182" s="309"/>
      <c r="N182" s="310">
        <f t="shared" si="25"/>
        <v>4.3</v>
      </c>
      <c r="O182" s="310"/>
      <c r="P182" s="310"/>
      <c r="Q182" s="310"/>
      <c r="R182" s="140"/>
      <c r="T182" s="170" t="s">
        <v>5</v>
      </c>
      <c r="U182" s="43" t="s">
        <v>42</v>
      </c>
      <c r="V182" s="35"/>
      <c r="W182" s="171">
        <f t="shared" si="26"/>
        <v>0</v>
      </c>
      <c r="X182" s="171">
        <v>6.0000000000000002E-5</v>
      </c>
      <c r="Y182" s="171">
        <f t="shared" si="27"/>
        <v>6.0000000000000002E-5</v>
      </c>
      <c r="Z182" s="171">
        <v>0</v>
      </c>
      <c r="AA182" s="172">
        <f t="shared" si="28"/>
        <v>0</v>
      </c>
      <c r="AR182" s="18" t="s">
        <v>223</v>
      </c>
      <c r="AT182" s="18" t="s">
        <v>182</v>
      </c>
      <c r="AU182" s="18" t="s">
        <v>86</v>
      </c>
      <c r="AY182" s="18" t="s">
        <v>181</v>
      </c>
      <c r="BE182" s="113">
        <f t="shared" si="29"/>
        <v>0</v>
      </c>
      <c r="BF182" s="113">
        <f t="shared" si="30"/>
        <v>4.3</v>
      </c>
      <c r="BG182" s="113">
        <f t="shared" si="31"/>
        <v>0</v>
      </c>
      <c r="BH182" s="113">
        <f t="shared" si="32"/>
        <v>0</v>
      </c>
      <c r="BI182" s="113">
        <f t="shared" si="33"/>
        <v>0</v>
      </c>
      <c r="BJ182" s="18" t="s">
        <v>86</v>
      </c>
      <c r="BK182" s="113">
        <f t="shared" si="34"/>
        <v>4.3</v>
      </c>
      <c r="BL182" s="18" t="s">
        <v>223</v>
      </c>
      <c r="BM182" s="18" t="s">
        <v>333</v>
      </c>
    </row>
    <row r="183" spans="2:65" s="1" customFormat="1" ht="44.25" customHeight="1">
      <c r="B183" s="137"/>
      <c r="C183" s="173" t="s">
        <v>336</v>
      </c>
      <c r="D183" s="173" t="s">
        <v>356</v>
      </c>
      <c r="E183" s="174" t="s">
        <v>737</v>
      </c>
      <c r="F183" s="311" t="s">
        <v>738</v>
      </c>
      <c r="G183" s="311"/>
      <c r="H183" s="311"/>
      <c r="I183" s="311"/>
      <c r="J183" s="175" t="s">
        <v>345</v>
      </c>
      <c r="K183" s="176">
        <v>1</v>
      </c>
      <c r="L183" s="312">
        <v>15</v>
      </c>
      <c r="M183" s="312"/>
      <c r="N183" s="313">
        <f t="shared" si="25"/>
        <v>15</v>
      </c>
      <c r="O183" s="310"/>
      <c r="P183" s="310"/>
      <c r="Q183" s="310"/>
      <c r="R183" s="140"/>
      <c r="T183" s="170" t="s">
        <v>5</v>
      </c>
      <c r="U183" s="43" t="s">
        <v>42</v>
      </c>
      <c r="V183" s="35"/>
      <c r="W183" s="171">
        <f t="shared" si="26"/>
        <v>0</v>
      </c>
      <c r="X183" s="171">
        <v>0</v>
      </c>
      <c r="Y183" s="171">
        <f t="shared" si="27"/>
        <v>0</v>
      </c>
      <c r="Z183" s="171">
        <v>0</v>
      </c>
      <c r="AA183" s="172">
        <f t="shared" si="28"/>
        <v>0</v>
      </c>
      <c r="AR183" s="18" t="s">
        <v>269</v>
      </c>
      <c r="AT183" s="18" t="s">
        <v>356</v>
      </c>
      <c r="AU183" s="18" t="s">
        <v>86</v>
      </c>
      <c r="AY183" s="18" t="s">
        <v>181</v>
      </c>
      <c r="BE183" s="113">
        <f t="shared" si="29"/>
        <v>0</v>
      </c>
      <c r="BF183" s="113">
        <f t="shared" si="30"/>
        <v>15</v>
      </c>
      <c r="BG183" s="113">
        <f t="shared" si="31"/>
        <v>0</v>
      </c>
      <c r="BH183" s="113">
        <f t="shared" si="32"/>
        <v>0</v>
      </c>
      <c r="BI183" s="113">
        <f t="shared" si="33"/>
        <v>0</v>
      </c>
      <c r="BJ183" s="18" t="s">
        <v>86</v>
      </c>
      <c r="BK183" s="113">
        <f t="shared" si="34"/>
        <v>15</v>
      </c>
      <c r="BL183" s="18" t="s">
        <v>223</v>
      </c>
      <c r="BM183" s="18" t="s">
        <v>336</v>
      </c>
    </row>
    <row r="184" spans="2:65" s="1" customFormat="1" ht="31.5" customHeight="1">
      <c r="B184" s="137"/>
      <c r="C184" s="166" t="s">
        <v>339</v>
      </c>
      <c r="D184" s="166" t="s">
        <v>182</v>
      </c>
      <c r="E184" s="167" t="s">
        <v>739</v>
      </c>
      <c r="F184" s="308" t="s">
        <v>740</v>
      </c>
      <c r="G184" s="308"/>
      <c r="H184" s="308"/>
      <c r="I184" s="308"/>
      <c r="J184" s="168" t="s">
        <v>345</v>
      </c>
      <c r="K184" s="169">
        <v>2</v>
      </c>
      <c r="L184" s="309">
        <v>6.66</v>
      </c>
      <c r="M184" s="309"/>
      <c r="N184" s="310">
        <f t="shared" si="25"/>
        <v>13.32</v>
      </c>
      <c r="O184" s="310"/>
      <c r="P184" s="310"/>
      <c r="Q184" s="310"/>
      <c r="R184" s="140"/>
      <c r="T184" s="170" t="s">
        <v>5</v>
      </c>
      <c r="U184" s="43" t="s">
        <v>42</v>
      </c>
      <c r="V184" s="35"/>
      <c r="W184" s="171">
        <f t="shared" si="26"/>
        <v>0</v>
      </c>
      <c r="X184" s="171">
        <v>6.9999999999999994E-5</v>
      </c>
      <c r="Y184" s="171">
        <f t="shared" si="27"/>
        <v>1.3999999999999999E-4</v>
      </c>
      <c r="Z184" s="171">
        <v>0</v>
      </c>
      <c r="AA184" s="172">
        <f t="shared" si="28"/>
        <v>0</v>
      </c>
      <c r="AR184" s="18" t="s">
        <v>223</v>
      </c>
      <c r="AT184" s="18" t="s">
        <v>182</v>
      </c>
      <c r="AU184" s="18" t="s">
        <v>86</v>
      </c>
      <c r="AY184" s="18" t="s">
        <v>181</v>
      </c>
      <c r="BE184" s="113">
        <f t="shared" si="29"/>
        <v>0</v>
      </c>
      <c r="BF184" s="113">
        <f t="shared" si="30"/>
        <v>13.32</v>
      </c>
      <c r="BG184" s="113">
        <f t="shared" si="31"/>
        <v>0</v>
      </c>
      <c r="BH184" s="113">
        <f t="shared" si="32"/>
        <v>0</v>
      </c>
      <c r="BI184" s="113">
        <f t="shared" si="33"/>
        <v>0</v>
      </c>
      <c r="BJ184" s="18" t="s">
        <v>86</v>
      </c>
      <c r="BK184" s="113">
        <f t="shared" si="34"/>
        <v>13.32</v>
      </c>
      <c r="BL184" s="18" t="s">
        <v>223</v>
      </c>
      <c r="BM184" s="18" t="s">
        <v>339</v>
      </c>
    </row>
    <row r="185" spans="2:65" s="1" customFormat="1" ht="44.25" customHeight="1">
      <c r="B185" s="137"/>
      <c r="C185" s="173" t="s">
        <v>342</v>
      </c>
      <c r="D185" s="173" t="s">
        <v>356</v>
      </c>
      <c r="E185" s="174" t="s">
        <v>741</v>
      </c>
      <c r="F185" s="311" t="s">
        <v>742</v>
      </c>
      <c r="G185" s="311"/>
      <c r="H185" s="311"/>
      <c r="I185" s="311"/>
      <c r="J185" s="175" t="s">
        <v>345</v>
      </c>
      <c r="K185" s="176">
        <v>2</v>
      </c>
      <c r="L185" s="312">
        <v>35</v>
      </c>
      <c r="M185" s="312"/>
      <c r="N185" s="313">
        <f t="shared" si="25"/>
        <v>70</v>
      </c>
      <c r="O185" s="310"/>
      <c r="P185" s="310"/>
      <c r="Q185" s="310"/>
      <c r="R185" s="140"/>
      <c r="T185" s="170" t="s">
        <v>5</v>
      </c>
      <c r="U185" s="43" t="s">
        <v>42</v>
      </c>
      <c r="V185" s="35"/>
      <c r="W185" s="171">
        <f t="shared" si="26"/>
        <v>0</v>
      </c>
      <c r="X185" s="171">
        <v>0</v>
      </c>
      <c r="Y185" s="171">
        <f t="shared" si="27"/>
        <v>0</v>
      </c>
      <c r="Z185" s="171">
        <v>0</v>
      </c>
      <c r="AA185" s="172">
        <f t="shared" si="28"/>
        <v>0</v>
      </c>
      <c r="AR185" s="18" t="s">
        <v>269</v>
      </c>
      <c r="AT185" s="18" t="s">
        <v>356</v>
      </c>
      <c r="AU185" s="18" t="s">
        <v>86</v>
      </c>
      <c r="AY185" s="18" t="s">
        <v>181</v>
      </c>
      <c r="BE185" s="113">
        <f t="shared" si="29"/>
        <v>0</v>
      </c>
      <c r="BF185" s="113">
        <f t="shared" si="30"/>
        <v>70</v>
      </c>
      <c r="BG185" s="113">
        <f t="shared" si="31"/>
        <v>0</v>
      </c>
      <c r="BH185" s="113">
        <f t="shared" si="32"/>
        <v>0</v>
      </c>
      <c r="BI185" s="113">
        <f t="shared" si="33"/>
        <v>0</v>
      </c>
      <c r="BJ185" s="18" t="s">
        <v>86</v>
      </c>
      <c r="BK185" s="113">
        <f t="shared" si="34"/>
        <v>70</v>
      </c>
      <c r="BL185" s="18" t="s">
        <v>223</v>
      </c>
      <c r="BM185" s="18" t="s">
        <v>342</v>
      </c>
    </row>
    <row r="186" spans="2:65" s="1" customFormat="1" ht="31.5" customHeight="1">
      <c r="B186" s="137"/>
      <c r="C186" s="166" t="s">
        <v>346</v>
      </c>
      <c r="D186" s="166" t="s">
        <v>182</v>
      </c>
      <c r="E186" s="167" t="s">
        <v>743</v>
      </c>
      <c r="F186" s="308" t="s">
        <v>744</v>
      </c>
      <c r="G186" s="308"/>
      <c r="H186" s="308"/>
      <c r="I186" s="308"/>
      <c r="J186" s="168" t="s">
        <v>345</v>
      </c>
      <c r="K186" s="169">
        <v>10</v>
      </c>
      <c r="L186" s="309">
        <v>1.98</v>
      </c>
      <c r="M186" s="309"/>
      <c r="N186" s="310">
        <f t="shared" si="25"/>
        <v>19.8</v>
      </c>
      <c r="O186" s="310"/>
      <c r="P186" s="310"/>
      <c r="Q186" s="310"/>
      <c r="R186" s="140"/>
      <c r="T186" s="170" t="s">
        <v>5</v>
      </c>
      <c r="U186" s="43" t="s">
        <v>42</v>
      </c>
      <c r="V186" s="35"/>
      <c r="W186" s="171">
        <f t="shared" si="26"/>
        <v>0</v>
      </c>
      <c r="X186" s="171">
        <v>2.0000000000000002E-5</v>
      </c>
      <c r="Y186" s="171">
        <f t="shared" si="27"/>
        <v>2.0000000000000001E-4</v>
      </c>
      <c r="Z186" s="171">
        <v>0</v>
      </c>
      <c r="AA186" s="172">
        <f t="shared" si="28"/>
        <v>0</v>
      </c>
      <c r="AR186" s="18" t="s">
        <v>223</v>
      </c>
      <c r="AT186" s="18" t="s">
        <v>182</v>
      </c>
      <c r="AU186" s="18" t="s">
        <v>86</v>
      </c>
      <c r="AY186" s="18" t="s">
        <v>181</v>
      </c>
      <c r="BE186" s="113">
        <f t="shared" si="29"/>
        <v>0</v>
      </c>
      <c r="BF186" s="113">
        <f t="shared" si="30"/>
        <v>19.8</v>
      </c>
      <c r="BG186" s="113">
        <f t="shared" si="31"/>
        <v>0</v>
      </c>
      <c r="BH186" s="113">
        <f t="shared" si="32"/>
        <v>0</v>
      </c>
      <c r="BI186" s="113">
        <f t="shared" si="33"/>
        <v>0</v>
      </c>
      <c r="BJ186" s="18" t="s">
        <v>86</v>
      </c>
      <c r="BK186" s="113">
        <f t="shared" si="34"/>
        <v>19.8</v>
      </c>
      <c r="BL186" s="18" t="s">
        <v>223</v>
      </c>
      <c r="BM186" s="18" t="s">
        <v>346</v>
      </c>
    </row>
    <row r="187" spans="2:65" s="1" customFormat="1" ht="31.5" customHeight="1">
      <c r="B187" s="137"/>
      <c r="C187" s="173" t="s">
        <v>349</v>
      </c>
      <c r="D187" s="173" t="s">
        <v>356</v>
      </c>
      <c r="E187" s="174" t="s">
        <v>745</v>
      </c>
      <c r="F187" s="311" t="s">
        <v>746</v>
      </c>
      <c r="G187" s="311"/>
      <c r="H187" s="311"/>
      <c r="I187" s="311"/>
      <c r="J187" s="175" t="s">
        <v>345</v>
      </c>
      <c r="K187" s="176">
        <v>10</v>
      </c>
      <c r="L187" s="312">
        <v>4.84</v>
      </c>
      <c r="M187" s="312"/>
      <c r="N187" s="313">
        <f t="shared" si="25"/>
        <v>48.4</v>
      </c>
      <c r="O187" s="310"/>
      <c r="P187" s="310"/>
      <c r="Q187" s="310"/>
      <c r="R187" s="140"/>
      <c r="T187" s="170" t="s">
        <v>5</v>
      </c>
      <c r="U187" s="43" t="s">
        <v>42</v>
      </c>
      <c r="V187" s="35"/>
      <c r="W187" s="171">
        <f t="shared" si="26"/>
        <v>0</v>
      </c>
      <c r="X187" s="171">
        <v>4.4000000000000002E-4</v>
      </c>
      <c r="Y187" s="171">
        <f t="shared" si="27"/>
        <v>4.4000000000000003E-3</v>
      </c>
      <c r="Z187" s="171">
        <v>0</v>
      </c>
      <c r="AA187" s="172">
        <f t="shared" si="28"/>
        <v>0</v>
      </c>
      <c r="AR187" s="18" t="s">
        <v>269</v>
      </c>
      <c r="AT187" s="18" t="s">
        <v>356</v>
      </c>
      <c r="AU187" s="18" t="s">
        <v>86</v>
      </c>
      <c r="AY187" s="18" t="s">
        <v>181</v>
      </c>
      <c r="BE187" s="113">
        <f t="shared" si="29"/>
        <v>0</v>
      </c>
      <c r="BF187" s="113">
        <f t="shared" si="30"/>
        <v>48.4</v>
      </c>
      <c r="BG187" s="113">
        <f t="shared" si="31"/>
        <v>0</v>
      </c>
      <c r="BH187" s="113">
        <f t="shared" si="32"/>
        <v>0</v>
      </c>
      <c r="BI187" s="113">
        <f t="shared" si="33"/>
        <v>0</v>
      </c>
      <c r="BJ187" s="18" t="s">
        <v>86</v>
      </c>
      <c r="BK187" s="113">
        <f t="shared" si="34"/>
        <v>48.4</v>
      </c>
      <c r="BL187" s="18" t="s">
        <v>223</v>
      </c>
      <c r="BM187" s="18" t="s">
        <v>349</v>
      </c>
    </row>
    <row r="188" spans="2:65" s="1" customFormat="1" ht="31.5" customHeight="1">
      <c r="B188" s="137"/>
      <c r="C188" s="166" t="s">
        <v>352</v>
      </c>
      <c r="D188" s="166" t="s">
        <v>182</v>
      </c>
      <c r="E188" s="167" t="s">
        <v>747</v>
      </c>
      <c r="F188" s="308" t="s">
        <v>748</v>
      </c>
      <c r="G188" s="308"/>
      <c r="H188" s="308"/>
      <c r="I188" s="308"/>
      <c r="J188" s="168" t="s">
        <v>345</v>
      </c>
      <c r="K188" s="169">
        <v>1</v>
      </c>
      <c r="L188" s="309">
        <v>3.65</v>
      </c>
      <c r="M188" s="309"/>
      <c r="N188" s="310">
        <f t="shared" si="25"/>
        <v>3.65</v>
      </c>
      <c r="O188" s="310"/>
      <c r="P188" s="310"/>
      <c r="Q188" s="310"/>
      <c r="R188" s="140"/>
      <c r="T188" s="170" t="s">
        <v>5</v>
      </c>
      <c r="U188" s="43" t="s">
        <v>42</v>
      </c>
      <c r="V188" s="35"/>
      <c r="W188" s="171">
        <f t="shared" si="26"/>
        <v>0</v>
      </c>
      <c r="X188" s="171">
        <v>5.0000000000000002E-5</v>
      </c>
      <c r="Y188" s="171">
        <f t="shared" si="27"/>
        <v>5.0000000000000002E-5</v>
      </c>
      <c r="Z188" s="171">
        <v>0</v>
      </c>
      <c r="AA188" s="172">
        <f t="shared" si="28"/>
        <v>0</v>
      </c>
      <c r="AR188" s="18" t="s">
        <v>223</v>
      </c>
      <c r="AT188" s="18" t="s">
        <v>182</v>
      </c>
      <c r="AU188" s="18" t="s">
        <v>86</v>
      </c>
      <c r="AY188" s="18" t="s">
        <v>181</v>
      </c>
      <c r="BE188" s="113">
        <f t="shared" si="29"/>
        <v>0</v>
      </c>
      <c r="BF188" s="113">
        <f t="shared" si="30"/>
        <v>3.65</v>
      </c>
      <c r="BG188" s="113">
        <f t="shared" si="31"/>
        <v>0</v>
      </c>
      <c r="BH188" s="113">
        <f t="shared" si="32"/>
        <v>0</v>
      </c>
      <c r="BI188" s="113">
        <f t="shared" si="33"/>
        <v>0</v>
      </c>
      <c r="BJ188" s="18" t="s">
        <v>86</v>
      </c>
      <c r="BK188" s="113">
        <f t="shared" si="34"/>
        <v>3.65</v>
      </c>
      <c r="BL188" s="18" t="s">
        <v>223</v>
      </c>
      <c r="BM188" s="18" t="s">
        <v>352</v>
      </c>
    </row>
    <row r="189" spans="2:65" s="1" customFormat="1" ht="22.5" customHeight="1">
      <c r="B189" s="137"/>
      <c r="C189" s="173" t="s">
        <v>355</v>
      </c>
      <c r="D189" s="173" t="s">
        <v>356</v>
      </c>
      <c r="E189" s="174" t="s">
        <v>749</v>
      </c>
      <c r="F189" s="311" t="s">
        <v>750</v>
      </c>
      <c r="G189" s="311"/>
      <c r="H189" s="311"/>
      <c r="I189" s="311"/>
      <c r="J189" s="175" t="s">
        <v>345</v>
      </c>
      <c r="K189" s="176">
        <v>1</v>
      </c>
      <c r="L189" s="312">
        <v>22.04</v>
      </c>
      <c r="M189" s="312"/>
      <c r="N189" s="313">
        <f t="shared" si="25"/>
        <v>22.04</v>
      </c>
      <c r="O189" s="310"/>
      <c r="P189" s="310"/>
      <c r="Q189" s="310"/>
      <c r="R189" s="140"/>
      <c r="T189" s="170" t="s">
        <v>5</v>
      </c>
      <c r="U189" s="43" t="s">
        <v>42</v>
      </c>
      <c r="V189" s="35"/>
      <c r="W189" s="171">
        <f t="shared" si="26"/>
        <v>0</v>
      </c>
      <c r="X189" s="171">
        <v>5.0000000000000001E-4</v>
      </c>
      <c r="Y189" s="171">
        <f t="shared" si="27"/>
        <v>5.0000000000000001E-4</v>
      </c>
      <c r="Z189" s="171">
        <v>0</v>
      </c>
      <c r="AA189" s="172">
        <f t="shared" si="28"/>
        <v>0</v>
      </c>
      <c r="AR189" s="18" t="s">
        <v>269</v>
      </c>
      <c r="AT189" s="18" t="s">
        <v>356</v>
      </c>
      <c r="AU189" s="18" t="s">
        <v>86</v>
      </c>
      <c r="AY189" s="18" t="s">
        <v>181</v>
      </c>
      <c r="BE189" s="113">
        <f t="shared" si="29"/>
        <v>0</v>
      </c>
      <c r="BF189" s="113">
        <f t="shared" si="30"/>
        <v>22.04</v>
      </c>
      <c r="BG189" s="113">
        <f t="shared" si="31"/>
        <v>0</v>
      </c>
      <c r="BH189" s="113">
        <f t="shared" si="32"/>
        <v>0</v>
      </c>
      <c r="BI189" s="113">
        <f t="shared" si="33"/>
        <v>0</v>
      </c>
      <c r="BJ189" s="18" t="s">
        <v>86</v>
      </c>
      <c r="BK189" s="113">
        <f t="shared" si="34"/>
        <v>22.04</v>
      </c>
      <c r="BL189" s="18" t="s">
        <v>223</v>
      </c>
      <c r="BM189" s="18" t="s">
        <v>355</v>
      </c>
    </row>
    <row r="190" spans="2:65" s="1" customFormat="1" ht="31.5" customHeight="1">
      <c r="B190" s="137"/>
      <c r="C190" s="166" t="s">
        <v>359</v>
      </c>
      <c r="D190" s="166" t="s">
        <v>182</v>
      </c>
      <c r="E190" s="167" t="s">
        <v>751</v>
      </c>
      <c r="F190" s="308" t="s">
        <v>752</v>
      </c>
      <c r="G190" s="308"/>
      <c r="H190" s="308"/>
      <c r="I190" s="308"/>
      <c r="J190" s="168" t="s">
        <v>345</v>
      </c>
      <c r="K190" s="169">
        <v>3</v>
      </c>
      <c r="L190" s="309">
        <v>2.04</v>
      </c>
      <c r="M190" s="309"/>
      <c r="N190" s="310">
        <f t="shared" si="25"/>
        <v>6.12</v>
      </c>
      <c r="O190" s="310"/>
      <c r="P190" s="310"/>
      <c r="Q190" s="310"/>
      <c r="R190" s="140"/>
      <c r="T190" s="170" t="s">
        <v>5</v>
      </c>
      <c r="U190" s="43" t="s">
        <v>42</v>
      </c>
      <c r="V190" s="35"/>
      <c r="W190" s="171">
        <f t="shared" si="26"/>
        <v>0</v>
      </c>
      <c r="X190" s="171">
        <v>2.0000000000000002E-5</v>
      </c>
      <c r="Y190" s="171">
        <f t="shared" si="27"/>
        <v>6.0000000000000008E-5</v>
      </c>
      <c r="Z190" s="171">
        <v>0</v>
      </c>
      <c r="AA190" s="172">
        <f t="shared" si="28"/>
        <v>0</v>
      </c>
      <c r="AR190" s="18" t="s">
        <v>223</v>
      </c>
      <c r="AT190" s="18" t="s">
        <v>182</v>
      </c>
      <c r="AU190" s="18" t="s">
        <v>86</v>
      </c>
      <c r="AY190" s="18" t="s">
        <v>181</v>
      </c>
      <c r="BE190" s="113">
        <f t="shared" si="29"/>
        <v>0</v>
      </c>
      <c r="BF190" s="113">
        <f t="shared" si="30"/>
        <v>6.12</v>
      </c>
      <c r="BG190" s="113">
        <f t="shared" si="31"/>
        <v>0</v>
      </c>
      <c r="BH190" s="113">
        <f t="shared" si="32"/>
        <v>0</v>
      </c>
      <c r="BI190" s="113">
        <f t="shared" si="33"/>
        <v>0</v>
      </c>
      <c r="BJ190" s="18" t="s">
        <v>86</v>
      </c>
      <c r="BK190" s="113">
        <f t="shared" si="34"/>
        <v>6.12</v>
      </c>
      <c r="BL190" s="18" t="s">
        <v>223</v>
      </c>
      <c r="BM190" s="18" t="s">
        <v>359</v>
      </c>
    </row>
    <row r="191" spans="2:65" s="1" customFormat="1" ht="44.25" customHeight="1">
      <c r="B191" s="137"/>
      <c r="C191" s="173" t="s">
        <v>362</v>
      </c>
      <c r="D191" s="173" t="s">
        <v>356</v>
      </c>
      <c r="E191" s="174" t="s">
        <v>753</v>
      </c>
      <c r="F191" s="311" t="s">
        <v>754</v>
      </c>
      <c r="G191" s="311"/>
      <c r="H191" s="311"/>
      <c r="I191" s="311"/>
      <c r="J191" s="175" t="s">
        <v>345</v>
      </c>
      <c r="K191" s="176">
        <v>3</v>
      </c>
      <c r="L191" s="312">
        <v>38</v>
      </c>
      <c r="M191" s="312"/>
      <c r="N191" s="313">
        <f t="shared" si="25"/>
        <v>114</v>
      </c>
      <c r="O191" s="310"/>
      <c r="P191" s="310"/>
      <c r="Q191" s="310"/>
      <c r="R191" s="140"/>
      <c r="T191" s="170" t="s">
        <v>5</v>
      </c>
      <c r="U191" s="43" t="s">
        <v>42</v>
      </c>
      <c r="V191" s="35"/>
      <c r="W191" s="171">
        <f t="shared" si="26"/>
        <v>0</v>
      </c>
      <c r="X191" s="171">
        <v>0</v>
      </c>
      <c r="Y191" s="171">
        <f t="shared" si="27"/>
        <v>0</v>
      </c>
      <c r="Z191" s="171">
        <v>0</v>
      </c>
      <c r="AA191" s="172">
        <f t="shared" si="28"/>
        <v>0</v>
      </c>
      <c r="AR191" s="18" t="s">
        <v>269</v>
      </c>
      <c r="AT191" s="18" t="s">
        <v>356</v>
      </c>
      <c r="AU191" s="18" t="s">
        <v>86</v>
      </c>
      <c r="AY191" s="18" t="s">
        <v>181</v>
      </c>
      <c r="BE191" s="113">
        <f t="shared" si="29"/>
        <v>0</v>
      </c>
      <c r="BF191" s="113">
        <f t="shared" si="30"/>
        <v>114</v>
      </c>
      <c r="BG191" s="113">
        <f t="shared" si="31"/>
        <v>0</v>
      </c>
      <c r="BH191" s="113">
        <f t="shared" si="32"/>
        <v>0</v>
      </c>
      <c r="BI191" s="113">
        <f t="shared" si="33"/>
        <v>0</v>
      </c>
      <c r="BJ191" s="18" t="s">
        <v>86</v>
      </c>
      <c r="BK191" s="113">
        <f t="shared" si="34"/>
        <v>114</v>
      </c>
      <c r="BL191" s="18" t="s">
        <v>223</v>
      </c>
      <c r="BM191" s="18" t="s">
        <v>362</v>
      </c>
    </row>
    <row r="192" spans="2:65" s="1" customFormat="1" ht="22.5" customHeight="1">
      <c r="B192" s="137"/>
      <c r="C192" s="166" t="s">
        <v>363</v>
      </c>
      <c r="D192" s="166" t="s">
        <v>182</v>
      </c>
      <c r="E192" s="167" t="s">
        <v>755</v>
      </c>
      <c r="F192" s="308" t="s">
        <v>756</v>
      </c>
      <c r="G192" s="308"/>
      <c r="H192" s="308"/>
      <c r="I192" s="308"/>
      <c r="J192" s="168" t="s">
        <v>345</v>
      </c>
      <c r="K192" s="169">
        <v>1</v>
      </c>
      <c r="L192" s="309">
        <v>4.3</v>
      </c>
      <c r="M192" s="309"/>
      <c r="N192" s="310">
        <f t="shared" si="25"/>
        <v>4.3</v>
      </c>
      <c r="O192" s="310"/>
      <c r="P192" s="310"/>
      <c r="Q192" s="310"/>
      <c r="R192" s="140"/>
      <c r="T192" s="170" t="s">
        <v>5</v>
      </c>
      <c r="U192" s="43" t="s">
        <v>42</v>
      </c>
      <c r="V192" s="35"/>
      <c r="W192" s="171">
        <f t="shared" si="26"/>
        <v>0</v>
      </c>
      <c r="X192" s="171">
        <v>6.0000000000000002E-5</v>
      </c>
      <c r="Y192" s="171">
        <f t="shared" si="27"/>
        <v>6.0000000000000002E-5</v>
      </c>
      <c r="Z192" s="171">
        <v>0</v>
      </c>
      <c r="AA192" s="172">
        <f t="shared" si="28"/>
        <v>0</v>
      </c>
      <c r="AR192" s="18" t="s">
        <v>223</v>
      </c>
      <c r="AT192" s="18" t="s">
        <v>182</v>
      </c>
      <c r="AU192" s="18" t="s">
        <v>86</v>
      </c>
      <c r="AY192" s="18" t="s">
        <v>181</v>
      </c>
      <c r="BE192" s="113">
        <f t="shared" si="29"/>
        <v>0</v>
      </c>
      <c r="BF192" s="113">
        <f t="shared" si="30"/>
        <v>4.3</v>
      </c>
      <c r="BG192" s="113">
        <f t="shared" si="31"/>
        <v>0</v>
      </c>
      <c r="BH192" s="113">
        <f t="shared" si="32"/>
        <v>0</v>
      </c>
      <c r="BI192" s="113">
        <f t="shared" si="33"/>
        <v>0</v>
      </c>
      <c r="BJ192" s="18" t="s">
        <v>86</v>
      </c>
      <c r="BK192" s="113">
        <f t="shared" si="34"/>
        <v>4.3</v>
      </c>
      <c r="BL192" s="18" t="s">
        <v>223</v>
      </c>
      <c r="BM192" s="18" t="s">
        <v>363</v>
      </c>
    </row>
    <row r="193" spans="2:65" s="1" customFormat="1" ht="31.5" customHeight="1">
      <c r="B193" s="137"/>
      <c r="C193" s="173" t="s">
        <v>366</v>
      </c>
      <c r="D193" s="173" t="s">
        <v>356</v>
      </c>
      <c r="E193" s="174" t="s">
        <v>757</v>
      </c>
      <c r="F193" s="311" t="s">
        <v>758</v>
      </c>
      <c r="G193" s="311"/>
      <c r="H193" s="311"/>
      <c r="I193" s="311"/>
      <c r="J193" s="175" t="s">
        <v>345</v>
      </c>
      <c r="K193" s="176">
        <v>1</v>
      </c>
      <c r="L193" s="312">
        <v>11</v>
      </c>
      <c r="M193" s="312"/>
      <c r="N193" s="313">
        <f t="shared" si="25"/>
        <v>11</v>
      </c>
      <c r="O193" s="310"/>
      <c r="P193" s="310"/>
      <c r="Q193" s="310"/>
      <c r="R193" s="140"/>
      <c r="T193" s="170" t="s">
        <v>5</v>
      </c>
      <c r="U193" s="43" t="s">
        <v>42</v>
      </c>
      <c r="V193" s="35"/>
      <c r="W193" s="171">
        <f t="shared" si="26"/>
        <v>0</v>
      </c>
      <c r="X193" s="171">
        <v>0</v>
      </c>
      <c r="Y193" s="171">
        <f t="shared" si="27"/>
        <v>0</v>
      </c>
      <c r="Z193" s="171">
        <v>0</v>
      </c>
      <c r="AA193" s="172">
        <f t="shared" si="28"/>
        <v>0</v>
      </c>
      <c r="AR193" s="18" t="s">
        <v>269</v>
      </c>
      <c r="AT193" s="18" t="s">
        <v>356</v>
      </c>
      <c r="AU193" s="18" t="s">
        <v>86</v>
      </c>
      <c r="AY193" s="18" t="s">
        <v>181</v>
      </c>
      <c r="BE193" s="113">
        <f t="shared" si="29"/>
        <v>0</v>
      </c>
      <c r="BF193" s="113">
        <f t="shared" si="30"/>
        <v>11</v>
      </c>
      <c r="BG193" s="113">
        <f t="shared" si="31"/>
        <v>0</v>
      </c>
      <c r="BH193" s="113">
        <f t="shared" si="32"/>
        <v>0</v>
      </c>
      <c r="BI193" s="113">
        <f t="shared" si="33"/>
        <v>0</v>
      </c>
      <c r="BJ193" s="18" t="s">
        <v>86</v>
      </c>
      <c r="BK193" s="113">
        <f t="shared" si="34"/>
        <v>11</v>
      </c>
      <c r="BL193" s="18" t="s">
        <v>223</v>
      </c>
      <c r="BM193" s="18" t="s">
        <v>366</v>
      </c>
    </row>
    <row r="194" spans="2:65" s="1" customFormat="1" ht="22.5" customHeight="1">
      <c r="B194" s="137"/>
      <c r="C194" s="166" t="s">
        <v>369</v>
      </c>
      <c r="D194" s="166" t="s">
        <v>182</v>
      </c>
      <c r="E194" s="167" t="s">
        <v>759</v>
      </c>
      <c r="F194" s="308" t="s">
        <v>760</v>
      </c>
      <c r="G194" s="308"/>
      <c r="H194" s="308"/>
      <c r="I194" s="308"/>
      <c r="J194" s="168" t="s">
        <v>345</v>
      </c>
      <c r="K194" s="169">
        <v>1</v>
      </c>
      <c r="L194" s="309">
        <v>6.68</v>
      </c>
      <c r="M194" s="309"/>
      <c r="N194" s="310">
        <f t="shared" si="25"/>
        <v>6.68</v>
      </c>
      <c r="O194" s="310"/>
      <c r="P194" s="310"/>
      <c r="Q194" s="310"/>
      <c r="R194" s="140"/>
      <c r="T194" s="170" t="s">
        <v>5</v>
      </c>
      <c r="U194" s="43" t="s">
        <v>42</v>
      </c>
      <c r="V194" s="35"/>
      <c r="W194" s="171">
        <f t="shared" si="26"/>
        <v>0</v>
      </c>
      <c r="X194" s="171">
        <v>6.9999999999999994E-5</v>
      </c>
      <c r="Y194" s="171">
        <f t="shared" si="27"/>
        <v>6.9999999999999994E-5</v>
      </c>
      <c r="Z194" s="171">
        <v>0</v>
      </c>
      <c r="AA194" s="172">
        <f t="shared" si="28"/>
        <v>0</v>
      </c>
      <c r="AR194" s="18" t="s">
        <v>223</v>
      </c>
      <c r="AT194" s="18" t="s">
        <v>182</v>
      </c>
      <c r="AU194" s="18" t="s">
        <v>86</v>
      </c>
      <c r="AY194" s="18" t="s">
        <v>181</v>
      </c>
      <c r="BE194" s="113">
        <f t="shared" si="29"/>
        <v>0</v>
      </c>
      <c r="BF194" s="113">
        <f t="shared" si="30"/>
        <v>6.68</v>
      </c>
      <c r="BG194" s="113">
        <f t="shared" si="31"/>
        <v>0</v>
      </c>
      <c r="BH194" s="113">
        <f t="shared" si="32"/>
        <v>0</v>
      </c>
      <c r="BI194" s="113">
        <f t="shared" si="33"/>
        <v>0</v>
      </c>
      <c r="BJ194" s="18" t="s">
        <v>86</v>
      </c>
      <c r="BK194" s="113">
        <f t="shared" si="34"/>
        <v>6.68</v>
      </c>
      <c r="BL194" s="18" t="s">
        <v>223</v>
      </c>
      <c r="BM194" s="18" t="s">
        <v>369</v>
      </c>
    </row>
    <row r="195" spans="2:65" s="1" customFormat="1" ht="31.5" customHeight="1">
      <c r="B195" s="137"/>
      <c r="C195" s="173" t="s">
        <v>373</v>
      </c>
      <c r="D195" s="173" t="s">
        <v>356</v>
      </c>
      <c r="E195" s="174" t="s">
        <v>761</v>
      </c>
      <c r="F195" s="311" t="s">
        <v>762</v>
      </c>
      <c r="G195" s="311"/>
      <c r="H195" s="311"/>
      <c r="I195" s="311"/>
      <c r="J195" s="175" t="s">
        <v>345</v>
      </c>
      <c r="K195" s="176">
        <v>1</v>
      </c>
      <c r="L195" s="312">
        <v>20</v>
      </c>
      <c r="M195" s="312"/>
      <c r="N195" s="313">
        <f t="shared" si="25"/>
        <v>20</v>
      </c>
      <c r="O195" s="310"/>
      <c r="P195" s="310"/>
      <c r="Q195" s="310"/>
      <c r="R195" s="140"/>
      <c r="T195" s="170" t="s">
        <v>5</v>
      </c>
      <c r="U195" s="43" t="s">
        <v>42</v>
      </c>
      <c r="V195" s="35"/>
      <c r="W195" s="171">
        <f t="shared" si="26"/>
        <v>0</v>
      </c>
      <c r="X195" s="171">
        <v>0</v>
      </c>
      <c r="Y195" s="171">
        <f t="shared" si="27"/>
        <v>0</v>
      </c>
      <c r="Z195" s="171">
        <v>0</v>
      </c>
      <c r="AA195" s="172">
        <f t="shared" si="28"/>
        <v>0</v>
      </c>
      <c r="AR195" s="18" t="s">
        <v>269</v>
      </c>
      <c r="AT195" s="18" t="s">
        <v>356</v>
      </c>
      <c r="AU195" s="18" t="s">
        <v>86</v>
      </c>
      <c r="AY195" s="18" t="s">
        <v>181</v>
      </c>
      <c r="BE195" s="113">
        <f t="shared" si="29"/>
        <v>0</v>
      </c>
      <c r="BF195" s="113">
        <f t="shared" si="30"/>
        <v>20</v>
      </c>
      <c r="BG195" s="113">
        <f t="shared" si="31"/>
        <v>0</v>
      </c>
      <c r="BH195" s="113">
        <f t="shared" si="32"/>
        <v>0</v>
      </c>
      <c r="BI195" s="113">
        <f t="shared" si="33"/>
        <v>0</v>
      </c>
      <c r="BJ195" s="18" t="s">
        <v>86</v>
      </c>
      <c r="BK195" s="113">
        <f t="shared" si="34"/>
        <v>20</v>
      </c>
      <c r="BL195" s="18" t="s">
        <v>223</v>
      </c>
      <c r="BM195" s="18" t="s">
        <v>373</v>
      </c>
    </row>
    <row r="196" spans="2:65" s="1" customFormat="1" ht="31.5" customHeight="1">
      <c r="B196" s="137"/>
      <c r="C196" s="166" t="s">
        <v>375</v>
      </c>
      <c r="D196" s="166" t="s">
        <v>182</v>
      </c>
      <c r="E196" s="167" t="s">
        <v>763</v>
      </c>
      <c r="F196" s="308" t="s">
        <v>764</v>
      </c>
      <c r="G196" s="308"/>
      <c r="H196" s="308"/>
      <c r="I196" s="308"/>
      <c r="J196" s="168" t="s">
        <v>765</v>
      </c>
      <c r="K196" s="169">
        <v>1</v>
      </c>
      <c r="L196" s="309">
        <v>13.09</v>
      </c>
      <c r="M196" s="309"/>
      <c r="N196" s="310">
        <f t="shared" si="25"/>
        <v>13.09</v>
      </c>
      <c r="O196" s="310"/>
      <c r="P196" s="310"/>
      <c r="Q196" s="310"/>
      <c r="R196" s="140"/>
      <c r="T196" s="170" t="s">
        <v>5</v>
      </c>
      <c r="U196" s="43" t="s">
        <v>42</v>
      </c>
      <c r="V196" s="35"/>
      <c r="W196" s="171">
        <f t="shared" si="26"/>
        <v>0</v>
      </c>
      <c r="X196" s="171">
        <v>2.5999999999999998E-4</v>
      </c>
      <c r="Y196" s="171">
        <f t="shared" si="27"/>
        <v>2.5999999999999998E-4</v>
      </c>
      <c r="Z196" s="171">
        <v>0</v>
      </c>
      <c r="AA196" s="172">
        <f t="shared" si="28"/>
        <v>0</v>
      </c>
      <c r="AR196" s="18" t="s">
        <v>223</v>
      </c>
      <c r="AT196" s="18" t="s">
        <v>182</v>
      </c>
      <c r="AU196" s="18" t="s">
        <v>86</v>
      </c>
      <c r="AY196" s="18" t="s">
        <v>181</v>
      </c>
      <c r="BE196" s="113">
        <f t="shared" si="29"/>
        <v>0</v>
      </c>
      <c r="BF196" s="113">
        <f t="shared" si="30"/>
        <v>13.09</v>
      </c>
      <c r="BG196" s="113">
        <f t="shared" si="31"/>
        <v>0</v>
      </c>
      <c r="BH196" s="113">
        <f t="shared" si="32"/>
        <v>0</v>
      </c>
      <c r="BI196" s="113">
        <f t="shared" si="33"/>
        <v>0</v>
      </c>
      <c r="BJ196" s="18" t="s">
        <v>86</v>
      </c>
      <c r="BK196" s="113">
        <f t="shared" si="34"/>
        <v>13.09</v>
      </c>
      <c r="BL196" s="18" t="s">
        <v>223</v>
      </c>
      <c r="BM196" s="18" t="s">
        <v>375</v>
      </c>
    </row>
    <row r="197" spans="2:65" s="1" customFormat="1" ht="44.25" customHeight="1">
      <c r="B197" s="137"/>
      <c r="C197" s="173" t="s">
        <v>378</v>
      </c>
      <c r="D197" s="173" t="s">
        <v>356</v>
      </c>
      <c r="E197" s="174" t="s">
        <v>766</v>
      </c>
      <c r="F197" s="311" t="s">
        <v>767</v>
      </c>
      <c r="G197" s="311"/>
      <c r="H197" s="311"/>
      <c r="I197" s="311"/>
      <c r="J197" s="175" t="s">
        <v>345</v>
      </c>
      <c r="K197" s="176">
        <v>1</v>
      </c>
      <c r="L197" s="312">
        <v>328.87</v>
      </c>
      <c r="M197" s="312"/>
      <c r="N197" s="313">
        <f t="shared" si="25"/>
        <v>328.87</v>
      </c>
      <c r="O197" s="310"/>
      <c r="P197" s="310"/>
      <c r="Q197" s="310"/>
      <c r="R197" s="140"/>
      <c r="T197" s="170" t="s">
        <v>5</v>
      </c>
      <c r="U197" s="43" t="s">
        <v>42</v>
      </c>
      <c r="V197" s="35"/>
      <c r="W197" s="171">
        <f t="shared" si="26"/>
        <v>0</v>
      </c>
      <c r="X197" s="171">
        <v>2.0500000000000001E-2</v>
      </c>
      <c r="Y197" s="171">
        <f t="shared" si="27"/>
        <v>2.0500000000000001E-2</v>
      </c>
      <c r="Z197" s="171">
        <v>0</v>
      </c>
      <c r="AA197" s="172">
        <f t="shared" si="28"/>
        <v>0</v>
      </c>
      <c r="AR197" s="18" t="s">
        <v>269</v>
      </c>
      <c r="AT197" s="18" t="s">
        <v>356</v>
      </c>
      <c r="AU197" s="18" t="s">
        <v>86</v>
      </c>
      <c r="AY197" s="18" t="s">
        <v>181</v>
      </c>
      <c r="BE197" s="113">
        <f t="shared" si="29"/>
        <v>0</v>
      </c>
      <c r="BF197" s="113">
        <f t="shared" si="30"/>
        <v>328.87</v>
      </c>
      <c r="BG197" s="113">
        <f t="shared" si="31"/>
        <v>0</v>
      </c>
      <c r="BH197" s="113">
        <f t="shared" si="32"/>
        <v>0</v>
      </c>
      <c r="BI197" s="113">
        <f t="shared" si="33"/>
        <v>0</v>
      </c>
      <c r="BJ197" s="18" t="s">
        <v>86</v>
      </c>
      <c r="BK197" s="113">
        <f t="shared" si="34"/>
        <v>328.87</v>
      </c>
      <c r="BL197" s="18" t="s">
        <v>223</v>
      </c>
      <c r="BM197" s="18" t="s">
        <v>378</v>
      </c>
    </row>
    <row r="198" spans="2:65" s="1" customFormat="1" ht="31.5" customHeight="1">
      <c r="B198" s="137"/>
      <c r="C198" s="166" t="s">
        <v>381</v>
      </c>
      <c r="D198" s="166" t="s">
        <v>182</v>
      </c>
      <c r="E198" s="167" t="s">
        <v>768</v>
      </c>
      <c r="F198" s="308" t="s">
        <v>769</v>
      </c>
      <c r="G198" s="308"/>
      <c r="H198" s="308"/>
      <c r="I198" s="308"/>
      <c r="J198" s="168" t="s">
        <v>422</v>
      </c>
      <c r="K198" s="169">
        <v>158</v>
      </c>
      <c r="L198" s="309">
        <v>1.31</v>
      </c>
      <c r="M198" s="309"/>
      <c r="N198" s="310">
        <f t="shared" si="25"/>
        <v>206.98</v>
      </c>
      <c r="O198" s="310"/>
      <c r="P198" s="310"/>
      <c r="Q198" s="310"/>
      <c r="R198" s="140"/>
      <c r="T198" s="170" t="s">
        <v>5</v>
      </c>
      <c r="U198" s="43" t="s">
        <v>42</v>
      </c>
      <c r="V198" s="35"/>
      <c r="W198" s="171">
        <f t="shared" si="26"/>
        <v>0</v>
      </c>
      <c r="X198" s="171">
        <v>1.9000000000000001E-4</v>
      </c>
      <c r="Y198" s="171">
        <f t="shared" si="27"/>
        <v>3.0020000000000002E-2</v>
      </c>
      <c r="Z198" s="171">
        <v>0</v>
      </c>
      <c r="AA198" s="172">
        <f t="shared" si="28"/>
        <v>0</v>
      </c>
      <c r="AR198" s="18" t="s">
        <v>223</v>
      </c>
      <c r="AT198" s="18" t="s">
        <v>182</v>
      </c>
      <c r="AU198" s="18" t="s">
        <v>86</v>
      </c>
      <c r="AY198" s="18" t="s">
        <v>181</v>
      </c>
      <c r="BE198" s="113">
        <f t="shared" si="29"/>
        <v>0</v>
      </c>
      <c r="BF198" s="113">
        <f t="shared" si="30"/>
        <v>206.98</v>
      </c>
      <c r="BG198" s="113">
        <f t="shared" si="31"/>
        <v>0</v>
      </c>
      <c r="BH198" s="113">
        <f t="shared" si="32"/>
        <v>0</v>
      </c>
      <c r="BI198" s="113">
        <f t="shared" si="33"/>
        <v>0</v>
      </c>
      <c r="BJ198" s="18" t="s">
        <v>86</v>
      </c>
      <c r="BK198" s="113">
        <f t="shared" si="34"/>
        <v>206.98</v>
      </c>
      <c r="BL198" s="18" t="s">
        <v>223</v>
      </c>
      <c r="BM198" s="18" t="s">
        <v>381</v>
      </c>
    </row>
    <row r="199" spans="2:65" s="1" customFormat="1" ht="31.5" customHeight="1">
      <c r="B199" s="137"/>
      <c r="C199" s="166" t="s">
        <v>384</v>
      </c>
      <c r="D199" s="166" t="s">
        <v>182</v>
      </c>
      <c r="E199" s="167" t="s">
        <v>770</v>
      </c>
      <c r="F199" s="308" t="s">
        <v>771</v>
      </c>
      <c r="G199" s="308"/>
      <c r="H199" s="308"/>
      <c r="I199" s="308"/>
      <c r="J199" s="168" t="s">
        <v>422</v>
      </c>
      <c r="K199" s="169">
        <v>158</v>
      </c>
      <c r="L199" s="309">
        <v>0.91</v>
      </c>
      <c r="M199" s="309"/>
      <c r="N199" s="310">
        <f t="shared" si="25"/>
        <v>143.78</v>
      </c>
      <c r="O199" s="310"/>
      <c r="P199" s="310"/>
      <c r="Q199" s="310"/>
      <c r="R199" s="140"/>
      <c r="T199" s="170" t="s">
        <v>5</v>
      </c>
      <c r="U199" s="43" t="s">
        <v>42</v>
      </c>
      <c r="V199" s="35"/>
      <c r="W199" s="171">
        <f t="shared" si="26"/>
        <v>0</v>
      </c>
      <c r="X199" s="171">
        <v>1.0000000000000001E-5</v>
      </c>
      <c r="Y199" s="171">
        <f t="shared" si="27"/>
        <v>1.58E-3</v>
      </c>
      <c r="Z199" s="171">
        <v>0</v>
      </c>
      <c r="AA199" s="172">
        <f t="shared" si="28"/>
        <v>0</v>
      </c>
      <c r="AR199" s="18" t="s">
        <v>223</v>
      </c>
      <c r="AT199" s="18" t="s">
        <v>182</v>
      </c>
      <c r="AU199" s="18" t="s">
        <v>86</v>
      </c>
      <c r="AY199" s="18" t="s">
        <v>181</v>
      </c>
      <c r="BE199" s="113">
        <f t="shared" si="29"/>
        <v>0</v>
      </c>
      <c r="BF199" s="113">
        <f t="shared" si="30"/>
        <v>143.78</v>
      </c>
      <c r="BG199" s="113">
        <f t="shared" si="31"/>
        <v>0</v>
      </c>
      <c r="BH199" s="113">
        <f t="shared" si="32"/>
        <v>0</v>
      </c>
      <c r="BI199" s="113">
        <f t="shared" si="33"/>
        <v>0</v>
      </c>
      <c r="BJ199" s="18" t="s">
        <v>86</v>
      </c>
      <c r="BK199" s="113">
        <f t="shared" si="34"/>
        <v>143.78</v>
      </c>
      <c r="BL199" s="18" t="s">
        <v>223</v>
      </c>
      <c r="BM199" s="18" t="s">
        <v>384</v>
      </c>
    </row>
    <row r="200" spans="2:65" s="1" customFormat="1" ht="31.5" customHeight="1">
      <c r="B200" s="137"/>
      <c r="C200" s="166" t="s">
        <v>387</v>
      </c>
      <c r="D200" s="166" t="s">
        <v>182</v>
      </c>
      <c r="E200" s="167" t="s">
        <v>772</v>
      </c>
      <c r="F200" s="308" t="s">
        <v>773</v>
      </c>
      <c r="G200" s="308"/>
      <c r="H200" s="308"/>
      <c r="I200" s="308"/>
      <c r="J200" s="168" t="s">
        <v>372</v>
      </c>
      <c r="K200" s="192">
        <v>55.576000000000001</v>
      </c>
      <c r="L200" s="309">
        <v>1</v>
      </c>
      <c r="M200" s="309"/>
      <c r="N200" s="310">
        <f t="shared" si="25"/>
        <v>55.58</v>
      </c>
      <c r="O200" s="310"/>
      <c r="P200" s="310"/>
      <c r="Q200" s="310"/>
      <c r="R200" s="140"/>
      <c r="T200" s="170" t="s">
        <v>5</v>
      </c>
      <c r="U200" s="43" t="s">
        <v>42</v>
      </c>
      <c r="V200" s="35"/>
      <c r="W200" s="171">
        <f t="shared" si="26"/>
        <v>0</v>
      </c>
      <c r="X200" s="171">
        <v>0</v>
      </c>
      <c r="Y200" s="171">
        <f t="shared" si="27"/>
        <v>0</v>
      </c>
      <c r="Z200" s="171">
        <v>0</v>
      </c>
      <c r="AA200" s="172">
        <f t="shared" si="28"/>
        <v>0</v>
      </c>
      <c r="AR200" s="18" t="s">
        <v>223</v>
      </c>
      <c r="AT200" s="18" t="s">
        <v>182</v>
      </c>
      <c r="AU200" s="18" t="s">
        <v>86</v>
      </c>
      <c r="AY200" s="18" t="s">
        <v>181</v>
      </c>
      <c r="BE200" s="113">
        <f t="shared" si="29"/>
        <v>0</v>
      </c>
      <c r="BF200" s="113">
        <f t="shared" si="30"/>
        <v>55.58</v>
      </c>
      <c r="BG200" s="113">
        <f t="shared" si="31"/>
        <v>0</v>
      </c>
      <c r="BH200" s="113">
        <f t="shared" si="32"/>
        <v>0</v>
      </c>
      <c r="BI200" s="113">
        <f t="shared" si="33"/>
        <v>0</v>
      </c>
      <c r="BJ200" s="18" t="s">
        <v>86</v>
      </c>
      <c r="BK200" s="113">
        <f t="shared" si="34"/>
        <v>55.58</v>
      </c>
      <c r="BL200" s="18" t="s">
        <v>223</v>
      </c>
      <c r="BM200" s="18" t="s">
        <v>387</v>
      </c>
    </row>
    <row r="201" spans="2:65" s="10" customFormat="1" ht="29.85" customHeight="1">
      <c r="B201" s="155"/>
      <c r="C201" s="156"/>
      <c r="D201" s="165" t="s">
        <v>624</v>
      </c>
      <c r="E201" s="165"/>
      <c r="F201" s="165"/>
      <c r="G201" s="165"/>
      <c r="H201" s="165"/>
      <c r="I201" s="165"/>
      <c r="J201" s="165"/>
      <c r="K201" s="165"/>
      <c r="L201" s="165"/>
      <c r="M201" s="165"/>
      <c r="N201" s="314">
        <f>BK201</f>
        <v>758.03</v>
      </c>
      <c r="O201" s="315"/>
      <c r="P201" s="315"/>
      <c r="Q201" s="315"/>
      <c r="R201" s="158"/>
      <c r="T201" s="159"/>
      <c r="U201" s="156"/>
      <c r="V201" s="156"/>
      <c r="W201" s="160">
        <f>SUM(W202:W204)</f>
        <v>0</v>
      </c>
      <c r="X201" s="156"/>
      <c r="Y201" s="160">
        <f>SUM(Y202:Y204)</f>
        <v>2.5649999999999999E-2</v>
      </c>
      <c r="Z201" s="156"/>
      <c r="AA201" s="161">
        <f>SUM(AA202:AA204)</f>
        <v>0</v>
      </c>
      <c r="AR201" s="162" t="s">
        <v>86</v>
      </c>
      <c r="AT201" s="163" t="s">
        <v>74</v>
      </c>
      <c r="AU201" s="163" t="s">
        <v>82</v>
      </c>
      <c r="AY201" s="162" t="s">
        <v>181</v>
      </c>
      <c r="BK201" s="164">
        <f>SUM(BK202:BK204)</f>
        <v>758.03</v>
      </c>
    </row>
    <row r="202" spans="2:65" s="1" customFormat="1" ht="22.5" customHeight="1">
      <c r="B202" s="137"/>
      <c r="C202" s="166" t="s">
        <v>389</v>
      </c>
      <c r="D202" s="166" t="s">
        <v>182</v>
      </c>
      <c r="E202" s="167" t="s">
        <v>774</v>
      </c>
      <c r="F202" s="308" t="s">
        <v>775</v>
      </c>
      <c r="G202" s="308"/>
      <c r="H202" s="308"/>
      <c r="I202" s="308"/>
      <c r="J202" s="168" t="s">
        <v>776</v>
      </c>
      <c r="K202" s="169">
        <v>1</v>
      </c>
      <c r="L202" s="309">
        <v>150</v>
      </c>
      <c r="M202" s="309"/>
      <c r="N202" s="310">
        <f>ROUND(L202*K202,2)</f>
        <v>150</v>
      </c>
      <c r="O202" s="310"/>
      <c r="P202" s="310"/>
      <c r="Q202" s="310"/>
      <c r="R202" s="140"/>
      <c r="T202" s="170" t="s">
        <v>5</v>
      </c>
      <c r="U202" s="43" t="s">
        <v>42</v>
      </c>
      <c r="V202" s="35"/>
      <c r="W202" s="171">
        <f>V202*K202</f>
        <v>0</v>
      </c>
      <c r="X202" s="171">
        <v>1.3650000000000001E-2</v>
      </c>
      <c r="Y202" s="171">
        <f>X202*K202</f>
        <v>1.3650000000000001E-2</v>
      </c>
      <c r="Z202" s="171">
        <v>0</v>
      </c>
      <c r="AA202" s="172">
        <f>Z202*K202</f>
        <v>0</v>
      </c>
      <c r="AR202" s="18" t="s">
        <v>223</v>
      </c>
      <c r="AT202" s="18" t="s">
        <v>182</v>
      </c>
      <c r="AU202" s="18" t="s">
        <v>86</v>
      </c>
      <c r="AY202" s="18" t="s">
        <v>181</v>
      </c>
      <c r="BE202" s="113">
        <f>IF(U202="základná",N202,0)</f>
        <v>0</v>
      </c>
      <c r="BF202" s="113">
        <f>IF(U202="znížená",N202,0)</f>
        <v>150</v>
      </c>
      <c r="BG202" s="113">
        <f>IF(U202="zákl. prenesená",N202,0)</f>
        <v>0</v>
      </c>
      <c r="BH202" s="113">
        <f>IF(U202="zníž. prenesená",N202,0)</f>
        <v>0</v>
      </c>
      <c r="BI202" s="113">
        <f>IF(U202="nulová",N202,0)</f>
        <v>0</v>
      </c>
      <c r="BJ202" s="18" t="s">
        <v>86</v>
      </c>
      <c r="BK202" s="113">
        <f>ROUND(L202*K202,2)</f>
        <v>150</v>
      </c>
      <c r="BL202" s="18" t="s">
        <v>223</v>
      </c>
      <c r="BM202" s="18" t="s">
        <v>389</v>
      </c>
    </row>
    <row r="203" spans="2:65" s="1" customFormat="1" ht="22.5" customHeight="1">
      <c r="B203" s="137"/>
      <c r="C203" s="173" t="s">
        <v>392</v>
      </c>
      <c r="D203" s="173" t="s">
        <v>356</v>
      </c>
      <c r="E203" s="174" t="s">
        <v>777</v>
      </c>
      <c r="F203" s="311" t="s">
        <v>778</v>
      </c>
      <c r="G203" s="311"/>
      <c r="H203" s="311"/>
      <c r="I203" s="311"/>
      <c r="J203" s="175" t="s">
        <v>345</v>
      </c>
      <c r="K203" s="176">
        <v>1</v>
      </c>
      <c r="L203" s="312">
        <v>600</v>
      </c>
      <c r="M203" s="312"/>
      <c r="N203" s="313">
        <f>ROUND(L203*K203,2)</f>
        <v>600</v>
      </c>
      <c r="O203" s="310"/>
      <c r="P203" s="310"/>
      <c r="Q203" s="310"/>
      <c r="R203" s="140"/>
      <c r="T203" s="170" t="s">
        <v>5</v>
      </c>
      <c r="U203" s="43" t="s">
        <v>42</v>
      </c>
      <c r="V203" s="35"/>
      <c r="W203" s="171">
        <f>V203*K203</f>
        <v>0</v>
      </c>
      <c r="X203" s="171">
        <v>1.2E-2</v>
      </c>
      <c r="Y203" s="171">
        <f>X203*K203</f>
        <v>1.2E-2</v>
      </c>
      <c r="Z203" s="171">
        <v>0</v>
      </c>
      <c r="AA203" s="172">
        <f>Z203*K203</f>
        <v>0</v>
      </c>
      <c r="AR203" s="18" t="s">
        <v>269</v>
      </c>
      <c r="AT203" s="18" t="s">
        <v>356</v>
      </c>
      <c r="AU203" s="18" t="s">
        <v>86</v>
      </c>
      <c r="AY203" s="18" t="s">
        <v>181</v>
      </c>
      <c r="BE203" s="113">
        <f>IF(U203="základná",N203,0)</f>
        <v>0</v>
      </c>
      <c r="BF203" s="113">
        <f>IF(U203="znížená",N203,0)</f>
        <v>600</v>
      </c>
      <c r="BG203" s="113">
        <f>IF(U203="zákl. prenesená",N203,0)</f>
        <v>0</v>
      </c>
      <c r="BH203" s="113">
        <f>IF(U203="zníž. prenesená",N203,0)</f>
        <v>0</v>
      </c>
      <c r="BI203" s="113">
        <f>IF(U203="nulová",N203,0)</f>
        <v>0</v>
      </c>
      <c r="BJ203" s="18" t="s">
        <v>86</v>
      </c>
      <c r="BK203" s="113">
        <f>ROUND(L203*K203,2)</f>
        <v>600</v>
      </c>
      <c r="BL203" s="18" t="s">
        <v>223</v>
      </c>
      <c r="BM203" s="18" t="s">
        <v>392</v>
      </c>
    </row>
    <row r="204" spans="2:65" s="1" customFormat="1" ht="31.5" customHeight="1">
      <c r="B204" s="137"/>
      <c r="C204" s="166" t="s">
        <v>395</v>
      </c>
      <c r="D204" s="166" t="s">
        <v>182</v>
      </c>
      <c r="E204" s="167" t="s">
        <v>779</v>
      </c>
      <c r="F204" s="308" t="s">
        <v>780</v>
      </c>
      <c r="G204" s="308"/>
      <c r="H204" s="308"/>
      <c r="I204" s="308"/>
      <c r="J204" s="168" t="s">
        <v>372</v>
      </c>
      <c r="K204" s="192">
        <v>8.0250000000000004</v>
      </c>
      <c r="L204" s="309">
        <v>1</v>
      </c>
      <c r="M204" s="309"/>
      <c r="N204" s="310">
        <f>ROUND(L204*K204,2)</f>
        <v>8.0299999999999994</v>
      </c>
      <c r="O204" s="310"/>
      <c r="P204" s="310"/>
      <c r="Q204" s="310"/>
      <c r="R204" s="140"/>
      <c r="T204" s="170" t="s">
        <v>5</v>
      </c>
      <c r="U204" s="43" t="s">
        <v>42</v>
      </c>
      <c r="V204" s="35"/>
      <c r="W204" s="171">
        <f>V204*K204</f>
        <v>0</v>
      </c>
      <c r="X204" s="171">
        <v>0</v>
      </c>
      <c r="Y204" s="171">
        <f>X204*K204</f>
        <v>0</v>
      </c>
      <c r="Z204" s="171">
        <v>0</v>
      </c>
      <c r="AA204" s="172">
        <f>Z204*K204</f>
        <v>0</v>
      </c>
      <c r="AR204" s="18" t="s">
        <v>223</v>
      </c>
      <c r="AT204" s="18" t="s">
        <v>182</v>
      </c>
      <c r="AU204" s="18" t="s">
        <v>86</v>
      </c>
      <c r="AY204" s="18" t="s">
        <v>181</v>
      </c>
      <c r="BE204" s="113">
        <f>IF(U204="základná",N204,0)</f>
        <v>0</v>
      </c>
      <c r="BF204" s="113">
        <f>IF(U204="znížená",N204,0)</f>
        <v>8.0299999999999994</v>
      </c>
      <c r="BG204" s="113">
        <f>IF(U204="zákl. prenesená",N204,0)</f>
        <v>0</v>
      </c>
      <c r="BH204" s="113">
        <f>IF(U204="zníž. prenesená",N204,0)</f>
        <v>0</v>
      </c>
      <c r="BI204" s="113">
        <f>IF(U204="nulová",N204,0)</f>
        <v>0</v>
      </c>
      <c r="BJ204" s="18" t="s">
        <v>86</v>
      </c>
      <c r="BK204" s="113">
        <f>ROUND(L204*K204,2)</f>
        <v>8.0299999999999994</v>
      </c>
      <c r="BL204" s="18" t="s">
        <v>223</v>
      </c>
      <c r="BM204" s="18" t="s">
        <v>395</v>
      </c>
    </row>
    <row r="205" spans="2:65" s="10" customFormat="1" ht="29.85" customHeight="1">
      <c r="B205" s="155"/>
      <c r="C205" s="156"/>
      <c r="D205" s="165" t="s">
        <v>625</v>
      </c>
      <c r="E205" s="165"/>
      <c r="F205" s="165"/>
      <c r="G205" s="165"/>
      <c r="H205" s="165"/>
      <c r="I205" s="165"/>
      <c r="J205" s="165"/>
      <c r="K205" s="165"/>
      <c r="L205" s="165"/>
      <c r="M205" s="165"/>
      <c r="N205" s="314">
        <f>BK205</f>
        <v>16004.82</v>
      </c>
      <c r="O205" s="315"/>
      <c r="P205" s="315"/>
      <c r="Q205" s="315"/>
      <c r="R205" s="158"/>
      <c r="T205" s="159"/>
      <c r="U205" s="156"/>
      <c r="V205" s="156"/>
      <c r="W205" s="160">
        <f>SUM(W206:W228)</f>
        <v>0</v>
      </c>
      <c r="X205" s="156"/>
      <c r="Y205" s="160">
        <f>SUM(Y206:Y228)</f>
        <v>1.0588099999999998</v>
      </c>
      <c r="Z205" s="156"/>
      <c r="AA205" s="161">
        <f>SUM(AA206:AA228)</f>
        <v>0</v>
      </c>
      <c r="AR205" s="162" t="s">
        <v>86</v>
      </c>
      <c r="AT205" s="163" t="s">
        <v>74</v>
      </c>
      <c r="AU205" s="163" t="s">
        <v>82</v>
      </c>
      <c r="AY205" s="162" t="s">
        <v>181</v>
      </c>
      <c r="BK205" s="164">
        <f>SUM(BK206:BK228)</f>
        <v>16004.82</v>
      </c>
    </row>
    <row r="206" spans="2:65" s="1" customFormat="1" ht="22.5" customHeight="1">
      <c r="B206" s="137"/>
      <c r="C206" s="166" t="s">
        <v>398</v>
      </c>
      <c r="D206" s="166" t="s">
        <v>182</v>
      </c>
      <c r="E206" s="167" t="s">
        <v>781</v>
      </c>
      <c r="F206" s="308" t="s">
        <v>782</v>
      </c>
      <c r="G206" s="308"/>
      <c r="H206" s="308"/>
      <c r="I206" s="308"/>
      <c r="J206" s="168" t="s">
        <v>776</v>
      </c>
      <c r="K206" s="169">
        <v>15</v>
      </c>
      <c r="L206" s="309">
        <v>17</v>
      </c>
      <c r="M206" s="309"/>
      <c r="N206" s="310">
        <f t="shared" ref="N206:N228" si="35">ROUND(L206*K206,2)</f>
        <v>255</v>
      </c>
      <c r="O206" s="310"/>
      <c r="P206" s="310"/>
      <c r="Q206" s="310"/>
      <c r="R206" s="140"/>
      <c r="T206" s="170" t="s">
        <v>5</v>
      </c>
      <c r="U206" s="43" t="s">
        <v>42</v>
      </c>
      <c r="V206" s="35"/>
      <c r="W206" s="171">
        <f t="shared" ref="W206:W228" si="36">V206*K206</f>
        <v>0</v>
      </c>
      <c r="X206" s="171">
        <v>2.0400000000000001E-3</v>
      </c>
      <c r="Y206" s="171">
        <f t="shared" ref="Y206:Y228" si="37">X206*K206</f>
        <v>3.0600000000000002E-2</v>
      </c>
      <c r="Z206" s="171">
        <v>0</v>
      </c>
      <c r="AA206" s="172">
        <f t="shared" ref="AA206:AA228" si="38">Z206*K206</f>
        <v>0</v>
      </c>
      <c r="AR206" s="18" t="s">
        <v>223</v>
      </c>
      <c r="AT206" s="18" t="s">
        <v>182</v>
      </c>
      <c r="AU206" s="18" t="s">
        <v>86</v>
      </c>
      <c r="AY206" s="18" t="s">
        <v>181</v>
      </c>
      <c r="BE206" s="113">
        <f t="shared" ref="BE206:BE228" si="39">IF(U206="základná",N206,0)</f>
        <v>0</v>
      </c>
      <c r="BF206" s="113">
        <f t="shared" ref="BF206:BF228" si="40">IF(U206="znížená",N206,0)</f>
        <v>255</v>
      </c>
      <c r="BG206" s="113">
        <f t="shared" ref="BG206:BG228" si="41">IF(U206="zákl. prenesená",N206,0)</f>
        <v>0</v>
      </c>
      <c r="BH206" s="113">
        <f t="shared" ref="BH206:BH228" si="42">IF(U206="zníž. prenesená",N206,0)</f>
        <v>0</v>
      </c>
      <c r="BI206" s="113">
        <f t="shared" ref="BI206:BI228" si="43">IF(U206="nulová",N206,0)</f>
        <v>0</v>
      </c>
      <c r="BJ206" s="18" t="s">
        <v>86</v>
      </c>
      <c r="BK206" s="113">
        <f t="shared" ref="BK206:BK228" si="44">ROUND(L206*K206,2)</f>
        <v>255</v>
      </c>
      <c r="BL206" s="18" t="s">
        <v>223</v>
      </c>
      <c r="BM206" s="18" t="s">
        <v>398</v>
      </c>
    </row>
    <row r="207" spans="2:65" s="1" customFormat="1" ht="31.5" customHeight="1">
      <c r="B207" s="137"/>
      <c r="C207" s="173" t="s">
        <v>401</v>
      </c>
      <c r="D207" s="173" t="s">
        <v>356</v>
      </c>
      <c r="E207" s="174" t="s">
        <v>783</v>
      </c>
      <c r="F207" s="311" t="s">
        <v>784</v>
      </c>
      <c r="G207" s="311"/>
      <c r="H207" s="311"/>
      <c r="I207" s="311"/>
      <c r="J207" s="175" t="s">
        <v>345</v>
      </c>
      <c r="K207" s="176">
        <v>4</v>
      </c>
      <c r="L207" s="312">
        <v>240</v>
      </c>
      <c r="M207" s="312"/>
      <c r="N207" s="313">
        <f t="shared" si="35"/>
        <v>960</v>
      </c>
      <c r="O207" s="310"/>
      <c r="P207" s="310"/>
      <c r="Q207" s="310"/>
      <c r="R207" s="140"/>
      <c r="T207" s="170" t="s">
        <v>5</v>
      </c>
      <c r="U207" s="43" t="s">
        <v>42</v>
      </c>
      <c r="V207" s="35"/>
      <c r="W207" s="171">
        <f t="shared" si="36"/>
        <v>0</v>
      </c>
      <c r="X207" s="171">
        <v>1.2E-2</v>
      </c>
      <c r="Y207" s="171">
        <f t="shared" si="37"/>
        <v>4.8000000000000001E-2</v>
      </c>
      <c r="Z207" s="171">
        <v>0</v>
      </c>
      <c r="AA207" s="172">
        <f t="shared" si="38"/>
        <v>0</v>
      </c>
      <c r="AR207" s="18" t="s">
        <v>269</v>
      </c>
      <c r="AT207" s="18" t="s">
        <v>356</v>
      </c>
      <c r="AU207" s="18" t="s">
        <v>86</v>
      </c>
      <c r="AY207" s="18" t="s">
        <v>181</v>
      </c>
      <c r="BE207" s="113">
        <f t="shared" si="39"/>
        <v>0</v>
      </c>
      <c r="BF207" s="113">
        <f t="shared" si="40"/>
        <v>960</v>
      </c>
      <c r="BG207" s="113">
        <f t="shared" si="41"/>
        <v>0</v>
      </c>
      <c r="BH207" s="113">
        <f t="shared" si="42"/>
        <v>0</v>
      </c>
      <c r="BI207" s="113">
        <f t="shared" si="43"/>
        <v>0</v>
      </c>
      <c r="BJ207" s="18" t="s">
        <v>86</v>
      </c>
      <c r="BK207" s="113">
        <f t="shared" si="44"/>
        <v>960</v>
      </c>
      <c r="BL207" s="18" t="s">
        <v>223</v>
      </c>
      <c r="BM207" s="18" t="s">
        <v>401</v>
      </c>
    </row>
    <row r="208" spans="2:65" s="1" customFormat="1" ht="22.5" customHeight="1">
      <c r="B208" s="137"/>
      <c r="C208" s="173" t="s">
        <v>404</v>
      </c>
      <c r="D208" s="173" t="s">
        <v>356</v>
      </c>
      <c r="E208" s="174" t="s">
        <v>785</v>
      </c>
      <c r="F208" s="311" t="s">
        <v>786</v>
      </c>
      <c r="G208" s="311"/>
      <c r="H208" s="311"/>
      <c r="I208" s="311"/>
      <c r="J208" s="175" t="s">
        <v>345</v>
      </c>
      <c r="K208" s="176">
        <v>11</v>
      </c>
      <c r="L208" s="312">
        <v>90</v>
      </c>
      <c r="M208" s="312"/>
      <c r="N208" s="313">
        <f t="shared" si="35"/>
        <v>990</v>
      </c>
      <c r="O208" s="310"/>
      <c r="P208" s="310"/>
      <c r="Q208" s="310"/>
      <c r="R208" s="140"/>
      <c r="T208" s="170" t="s">
        <v>5</v>
      </c>
      <c r="U208" s="43" t="s">
        <v>42</v>
      </c>
      <c r="V208" s="35"/>
      <c r="W208" s="171">
        <f t="shared" si="36"/>
        <v>0</v>
      </c>
      <c r="X208" s="171">
        <v>1.6500000000000001E-2</v>
      </c>
      <c r="Y208" s="171">
        <f t="shared" si="37"/>
        <v>0.18149999999999999</v>
      </c>
      <c r="Z208" s="171">
        <v>0</v>
      </c>
      <c r="AA208" s="172">
        <f t="shared" si="38"/>
        <v>0</v>
      </c>
      <c r="AR208" s="18" t="s">
        <v>269</v>
      </c>
      <c r="AT208" s="18" t="s">
        <v>356</v>
      </c>
      <c r="AU208" s="18" t="s">
        <v>86</v>
      </c>
      <c r="AY208" s="18" t="s">
        <v>181</v>
      </c>
      <c r="BE208" s="113">
        <f t="shared" si="39"/>
        <v>0</v>
      </c>
      <c r="BF208" s="113">
        <f t="shared" si="40"/>
        <v>990</v>
      </c>
      <c r="BG208" s="113">
        <f t="shared" si="41"/>
        <v>0</v>
      </c>
      <c r="BH208" s="113">
        <f t="shared" si="42"/>
        <v>0</v>
      </c>
      <c r="BI208" s="113">
        <f t="shared" si="43"/>
        <v>0</v>
      </c>
      <c r="BJ208" s="18" t="s">
        <v>86</v>
      </c>
      <c r="BK208" s="113">
        <f t="shared" si="44"/>
        <v>990</v>
      </c>
      <c r="BL208" s="18" t="s">
        <v>223</v>
      </c>
      <c r="BM208" s="18" t="s">
        <v>404</v>
      </c>
    </row>
    <row r="209" spans="2:65" s="1" customFormat="1" ht="31.5" customHeight="1">
      <c r="B209" s="137"/>
      <c r="C209" s="166" t="s">
        <v>407</v>
      </c>
      <c r="D209" s="166" t="s">
        <v>182</v>
      </c>
      <c r="E209" s="167" t="s">
        <v>787</v>
      </c>
      <c r="F209" s="308" t="s">
        <v>788</v>
      </c>
      <c r="G209" s="308"/>
      <c r="H209" s="308"/>
      <c r="I209" s="308"/>
      <c r="J209" s="168" t="s">
        <v>345</v>
      </c>
      <c r="K209" s="169">
        <v>33</v>
      </c>
      <c r="L209" s="309">
        <v>1.2</v>
      </c>
      <c r="M209" s="309"/>
      <c r="N209" s="310">
        <f t="shared" si="35"/>
        <v>39.6</v>
      </c>
      <c r="O209" s="310"/>
      <c r="P209" s="310"/>
      <c r="Q209" s="310"/>
      <c r="R209" s="140"/>
      <c r="T209" s="170" t="s">
        <v>5</v>
      </c>
      <c r="U209" s="43" t="s">
        <v>42</v>
      </c>
      <c r="V209" s="35"/>
      <c r="W209" s="171">
        <f t="shared" si="36"/>
        <v>0</v>
      </c>
      <c r="X209" s="171">
        <v>0</v>
      </c>
      <c r="Y209" s="171">
        <f t="shared" si="37"/>
        <v>0</v>
      </c>
      <c r="Z209" s="171">
        <v>0</v>
      </c>
      <c r="AA209" s="172">
        <f t="shared" si="38"/>
        <v>0</v>
      </c>
      <c r="AR209" s="18" t="s">
        <v>223</v>
      </c>
      <c r="AT209" s="18" t="s">
        <v>182</v>
      </c>
      <c r="AU209" s="18" t="s">
        <v>86</v>
      </c>
      <c r="AY209" s="18" t="s">
        <v>181</v>
      </c>
      <c r="BE209" s="113">
        <f t="shared" si="39"/>
        <v>0</v>
      </c>
      <c r="BF209" s="113">
        <f t="shared" si="40"/>
        <v>39.6</v>
      </c>
      <c r="BG209" s="113">
        <f t="shared" si="41"/>
        <v>0</v>
      </c>
      <c r="BH209" s="113">
        <f t="shared" si="42"/>
        <v>0</v>
      </c>
      <c r="BI209" s="113">
        <f t="shared" si="43"/>
        <v>0</v>
      </c>
      <c r="BJ209" s="18" t="s">
        <v>86</v>
      </c>
      <c r="BK209" s="113">
        <f t="shared" si="44"/>
        <v>39.6</v>
      </c>
      <c r="BL209" s="18" t="s">
        <v>223</v>
      </c>
      <c r="BM209" s="18" t="s">
        <v>407</v>
      </c>
    </row>
    <row r="210" spans="2:65" s="1" customFormat="1" ht="44.25" customHeight="1">
      <c r="B210" s="137"/>
      <c r="C210" s="166" t="s">
        <v>410</v>
      </c>
      <c r="D210" s="166" t="s">
        <v>182</v>
      </c>
      <c r="E210" s="167" t="s">
        <v>789</v>
      </c>
      <c r="F210" s="308" t="s">
        <v>790</v>
      </c>
      <c r="G210" s="308"/>
      <c r="H210" s="308"/>
      <c r="I210" s="308"/>
      <c r="J210" s="168" t="s">
        <v>765</v>
      </c>
      <c r="K210" s="169">
        <v>15</v>
      </c>
      <c r="L210" s="309">
        <v>36.01</v>
      </c>
      <c r="M210" s="309"/>
      <c r="N210" s="310">
        <f t="shared" si="35"/>
        <v>540.15</v>
      </c>
      <c r="O210" s="310"/>
      <c r="P210" s="310"/>
      <c r="Q210" s="310"/>
      <c r="R210" s="140"/>
      <c r="T210" s="170" t="s">
        <v>5</v>
      </c>
      <c r="U210" s="43" t="s">
        <v>42</v>
      </c>
      <c r="V210" s="35"/>
      <c r="W210" s="171">
        <f t="shared" si="36"/>
        <v>0</v>
      </c>
      <c r="X210" s="171">
        <v>0</v>
      </c>
      <c r="Y210" s="171">
        <f t="shared" si="37"/>
        <v>0</v>
      </c>
      <c r="Z210" s="171">
        <v>0</v>
      </c>
      <c r="AA210" s="172">
        <f t="shared" si="38"/>
        <v>0</v>
      </c>
      <c r="AR210" s="18" t="s">
        <v>223</v>
      </c>
      <c r="AT210" s="18" t="s">
        <v>182</v>
      </c>
      <c r="AU210" s="18" t="s">
        <v>86</v>
      </c>
      <c r="AY210" s="18" t="s">
        <v>181</v>
      </c>
      <c r="BE210" s="113">
        <f t="shared" si="39"/>
        <v>0</v>
      </c>
      <c r="BF210" s="113">
        <f t="shared" si="40"/>
        <v>540.15</v>
      </c>
      <c r="BG210" s="113">
        <f t="shared" si="41"/>
        <v>0</v>
      </c>
      <c r="BH210" s="113">
        <f t="shared" si="42"/>
        <v>0</v>
      </c>
      <c r="BI210" s="113">
        <f t="shared" si="43"/>
        <v>0</v>
      </c>
      <c r="BJ210" s="18" t="s">
        <v>86</v>
      </c>
      <c r="BK210" s="113">
        <f t="shared" si="44"/>
        <v>540.15</v>
      </c>
      <c r="BL210" s="18" t="s">
        <v>223</v>
      </c>
      <c r="BM210" s="18" t="s">
        <v>410</v>
      </c>
    </row>
    <row r="211" spans="2:65" s="1" customFormat="1" ht="31.5" customHeight="1">
      <c r="B211" s="137"/>
      <c r="C211" s="173" t="s">
        <v>413</v>
      </c>
      <c r="D211" s="173" t="s">
        <v>356</v>
      </c>
      <c r="E211" s="174" t="s">
        <v>791</v>
      </c>
      <c r="F211" s="311" t="s">
        <v>792</v>
      </c>
      <c r="G211" s="311"/>
      <c r="H211" s="311"/>
      <c r="I211" s="311"/>
      <c r="J211" s="175" t="s">
        <v>345</v>
      </c>
      <c r="K211" s="176">
        <v>15</v>
      </c>
      <c r="L211" s="312">
        <v>410.78</v>
      </c>
      <c r="M211" s="312"/>
      <c r="N211" s="313">
        <f t="shared" si="35"/>
        <v>6161.7</v>
      </c>
      <c r="O211" s="310"/>
      <c r="P211" s="310"/>
      <c r="Q211" s="310"/>
      <c r="R211" s="140"/>
      <c r="T211" s="170" t="s">
        <v>5</v>
      </c>
      <c r="U211" s="43" t="s">
        <v>42</v>
      </c>
      <c r="V211" s="35"/>
      <c r="W211" s="171">
        <f t="shared" si="36"/>
        <v>0</v>
      </c>
      <c r="X211" s="171">
        <v>1.788E-2</v>
      </c>
      <c r="Y211" s="171">
        <f t="shared" si="37"/>
        <v>0.26819999999999999</v>
      </c>
      <c r="Z211" s="171">
        <v>0</v>
      </c>
      <c r="AA211" s="172">
        <f t="shared" si="38"/>
        <v>0</v>
      </c>
      <c r="AR211" s="18" t="s">
        <v>269</v>
      </c>
      <c r="AT211" s="18" t="s">
        <v>356</v>
      </c>
      <c r="AU211" s="18" t="s">
        <v>86</v>
      </c>
      <c r="AY211" s="18" t="s">
        <v>181</v>
      </c>
      <c r="BE211" s="113">
        <f t="shared" si="39"/>
        <v>0</v>
      </c>
      <c r="BF211" s="113">
        <f t="shared" si="40"/>
        <v>6161.7</v>
      </c>
      <c r="BG211" s="113">
        <f t="shared" si="41"/>
        <v>0</v>
      </c>
      <c r="BH211" s="113">
        <f t="shared" si="42"/>
        <v>0</v>
      </c>
      <c r="BI211" s="113">
        <f t="shared" si="43"/>
        <v>0</v>
      </c>
      <c r="BJ211" s="18" t="s">
        <v>86</v>
      </c>
      <c r="BK211" s="113">
        <f t="shared" si="44"/>
        <v>6161.7</v>
      </c>
      <c r="BL211" s="18" t="s">
        <v>223</v>
      </c>
      <c r="BM211" s="18" t="s">
        <v>413</v>
      </c>
    </row>
    <row r="212" spans="2:65" s="1" customFormat="1" ht="44.25" customHeight="1">
      <c r="B212" s="137"/>
      <c r="C212" s="166" t="s">
        <v>416</v>
      </c>
      <c r="D212" s="166" t="s">
        <v>182</v>
      </c>
      <c r="E212" s="167" t="s">
        <v>793</v>
      </c>
      <c r="F212" s="308" t="s">
        <v>794</v>
      </c>
      <c r="G212" s="308"/>
      <c r="H212" s="308"/>
      <c r="I212" s="308"/>
      <c r="J212" s="168" t="s">
        <v>776</v>
      </c>
      <c r="K212" s="169">
        <v>16</v>
      </c>
      <c r="L212" s="309">
        <v>17.5</v>
      </c>
      <c r="M212" s="309"/>
      <c r="N212" s="310">
        <f t="shared" si="35"/>
        <v>280</v>
      </c>
      <c r="O212" s="310"/>
      <c r="P212" s="310"/>
      <c r="Q212" s="310"/>
      <c r="R212" s="140"/>
      <c r="T212" s="170" t="s">
        <v>5</v>
      </c>
      <c r="U212" s="43" t="s">
        <v>42</v>
      </c>
      <c r="V212" s="35"/>
      <c r="W212" s="171">
        <f t="shared" si="36"/>
        <v>0</v>
      </c>
      <c r="X212" s="171">
        <v>2.2599999999999999E-3</v>
      </c>
      <c r="Y212" s="171">
        <f t="shared" si="37"/>
        <v>3.6159999999999998E-2</v>
      </c>
      <c r="Z212" s="171">
        <v>0</v>
      </c>
      <c r="AA212" s="172">
        <f t="shared" si="38"/>
        <v>0</v>
      </c>
      <c r="AR212" s="18" t="s">
        <v>223</v>
      </c>
      <c r="AT212" s="18" t="s">
        <v>182</v>
      </c>
      <c r="AU212" s="18" t="s">
        <v>86</v>
      </c>
      <c r="AY212" s="18" t="s">
        <v>181</v>
      </c>
      <c r="BE212" s="113">
        <f t="shared" si="39"/>
        <v>0</v>
      </c>
      <c r="BF212" s="113">
        <f t="shared" si="40"/>
        <v>280</v>
      </c>
      <c r="BG212" s="113">
        <f t="shared" si="41"/>
        <v>0</v>
      </c>
      <c r="BH212" s="113">
        <f t="shared" si="42"/>
        <v>0</v>
      </c>
      <c r="BI212" s="113">
        <f t="shared" si="43"/>
        <v>0</v>
      </c>
      <c r="BJ212" s="18" t="s">
        <v>86</v>
      </c>
      <c r="BK212" s="113">
        <f t="shared" si="44"/>
        <v>280</v>
      </c>
      <c r="BL212" s="18" t="s">
        <v>223</v>
      </c>
      <c r="BM212" s="18" t="s">
        <v>416</v>
      </c>
    </row>
    <row r="213" spans="2:65" s="1" customFormat="1" ht="22.5" customHeight="1">
      <c r="B213" s="137"/>
      <c r="C213" s="173" t="s">
        <v>419</v>
      </c>
      <c r="D213" s="173" t="s">
        <v>356</v>
      </c>
      <c r="E213" s="174" t="s">
        <v>795</v>
      </c>
      <c r="F213" s="311" t="s">
        <v>796</v>
      </c>
      <c r="G213" s="311"/>
      <c r="H213" s="311"/>
      <c r="I213" s="311"/>
      <c r="J213" s="175" t="s">
        <v>345</v>
      </c>
      <c r="K213" s="176">
        <v>16</v>
      </c>
      <c r="L213" s="312">
        <v>68.03</v>
      </c>
      <c r="M213" s="312"/>
      <c r="N213" s="313">
        <f t="shared" si="35"/>
        <v>1088.48</v>
      </c>
      <c r="O213" s="310"/>
      <c r="P213" s="310"/>
      <c r="Q213" s="310"/>
      <c r="R213" s="140"/>
      <c r="T213" s="170" t="s">
        <v>5</v>
      </c>
      <c r="U213" s="43" t="s">
        <v>42</v>
      </c>
      <c r="V213" s="35"/>
      <c r="W213" s="171">
        <f t="shared" si="36"/>
        <v>0</v>
      </c>
      <c r="X213" s="171">
        <v>2.1100000000000001E-2</v>
      </c>
      <c r="Y213" s="171">
        <f t="shared" si="37"/>
        <v>0.33760000000000001</v>
      </c>
      <c r="Z213" s="171">
        <v>0</v>
      </c>
      <c r="AA213" s="172">
        <f t="shared" si="38"/>
        <v>0</v>
      </c>
      <c r="AR213" s="18" t="s">
        <v>269</v>
      </c>
      <c r="AT213" s="18" t="s">
        <v>356</v>
      </c>
      <c r="AU213" s="18" t="s">
        <v>86</v>
      </c>
      <c r="AY213" s="18" t="s">
        <v>181</v>
      </c>
      <c r="BE213" s="113">
        <f t="shared" si="39"/>
        <v>0</v>
      </c>
      <c r="BF213" s="113">
        <f t="shared" si="40"/>
        <v>1088.48</v>
      </c>
      <c r="BG213" s="113">
        <f t="shared" si="41"/>
        <v>0</v>
      </c>
      <c r="BH213" s="113">
        <f t="shared" si="42"/>
        <v>0</v>
      </c>
      <c r="BI213" s="113">
        <f t="shared" si="43"/>
        <v>0</v>
      </c>
      <c r="BJ213" s="18" t="s">
        <v>86</v>
      </c>
      <c r="BK213" s="113">
        <f t="shared" si="44"/>
        <v>1088.48</v>
      </c>
      <c r="BL213" s="18" t="s">
        <v>223</v>
      </c>
      <c r="BM213" s="18" t="s">
        <v>419</v>
      </c>
    </row>
    <row r="214" spans="2:65" s="1" customFormat="1" ht="44.25" customHeight="1">
      <c r="B214" s="137"/>
      <c r="C214" s="166" t="s">
        <v>423</v>
      </c>
      <c r="D214" s="166" t="s">
        <v>182</v>
      </c>
      <c r="E214" s="167" t="s">
        <v>797</v>
      </c>
      <c r="F214" s="308" t="s">
        <v>798</v>
      </c>
      <c r="G214" s="308"/>
      <c r="H214" s="308"/>
      <c r="I214" s="308"/>
      <c r="J214" s="168" t="s">
        <v>765</v>
      </c>
      <c r="K214" s="169">
        <v>5</v>
      </c>
      <c r="L214" s="309">
        <v>18.2</v>
      </c>
      <c r="M214" s="309"/>
      <c r="N214" s="310">
        <f t="shared" si="35"/>
        <v>91</v>
      </c>
      <c r="O214" s="310"/>
      <c r="P214" s="310"/>
      <c r="Q214" s="310"/>
      <c r="R214" s="140"/>
      <c r="T214" s="170" t="s">
        <v>5</v>
      </c>
      <c r="U214" s="43" t="s">
        <v>42</v>
      </c>
      <c r="V214" s="35"/>
      <c r="W214" s="171">
        <f t="shared" si="36"/>
        <v>0</v>
      </c>
      <c r="X214" s="171">
        <v>3.1E-4</v>
      </c>
      <c r="Y214" s="171">
        <f t="shared" si="37"/>
        <v>1.5499999999999999E-3</v>
      </c>
      <c r="Z214" s="171">
        <v>0</v>
      </c>
      <c r="AA214" s="172">
        <f t="shared" si="38"/>
        <v>0</v>
      </c>
      <c r="AR214" s="18" t="s">
        <v>223</v>
      </c>
      <c r="AT214" s="18" t="s">
        <v>182</v>
      </c>
      <c r="AU214" s="18" t="s">
        <v>86</v>
      </c>
      <c r="AY214" s="18" t="s">
        <v>181</v>
      </c>
      <c r="BE214" s="113">
        <f t="shared" si="39"/>
        <v>0</v>
      </c>
      <c r="BF214" s="113">
        <f t="shared" si="40"/>
        <v>91</v>
      </c>
      <c r="BG214" s="113">
        <f t="shared" si="41"/>
        <v>0</v>
      </c>
      <c r="BH214" s="113">
        <f t="shared" si="42"/>
        <v>0</v>
      </c>
      <c r="BI214" s="113">
        <f t="shared" si="43"/>
        <v>0</v>
      </c>
      <c r="BJ214" s="18" t="s">
        <v>86</v>
      </c>
      <c r="BK214" s="113">
        <f t="shared" si="44"/>
        <v>91</v>
      </c>
      <c r="BL214" s="18" t="s">
        <v>223</v>
      </c>
      <c r="BM214" s="18" t="s">
        <v>423</v>
      </c>
    </row>
    <row r="215" spans="2:65" s="1" customFormat="1" ht="31.5" customHeight="1">
      <c r="B215" s="137"/>
      <c r="C215" s="173" t="s">
        <v>426</v>
      </c>
      <c r="D215" s="173" t="s">
        <v>356</v>
      </c>
      <c r="E215" s="174" t="s">
        <v>799</v>
      </c>
      <c r="F215" s="311" t="s">
        <v>800</v>
      </c>
      <c r="G215" s="311"/>
      <c r="H215" s="311"/>
      <c r="I215" s="311"/>
      <c r="J215" s="175" t="s">
        <v>345</v>
      </c>
      <c r="K215" s="176">
        <v>5</v>
      </c>
      <c r="L215" s="312">
        <v>219.74</v>
      </c>
      <c r="M215" s="312"/>
      <c r="N215" s="313">
        <f t="shared" si="35"/>
        <v>1098.7</v>
      </c>
      <c r="O215" s="310"/>
      <c r="P215" s="310"/>
      <c r="Q215" s="310"/>
      <c r="R215" s="140"/>
      <c r="T215" s="170" t="s">
        <v>5</v>
      </c>
      <c r="U215" s="43" t="s">
        <v>42</v>
      </c>
      <c r="V215" s="35"/>
      <c r="W215" s="171">
        <f t="shared" si="36"/>
        <v>0</v>
      </c>
      <c r="X215" s="171">
        <v>8.6499999999999997E-3</v>
      </c>
      <c r="Y215" s="171">
        <f t="shared" si="37"/>
        <v>4.3249999999999997E-2</v>
      </c>
      <c r="Z215" s="171">
        <v>0</v>
      </c>
      <c r="AA215" s="172">
        <f t="shared" si="38"/>
        <v>0</v>
      </c>
      <c r="AR215" s="18" t="s">
        <v>269</v>
      </c>
      <c r="AT215" s="18" t="s">
        <v>356</v>
      </c>
      <c r="AU215" s="18" t="s">
        <v>86</v>
      </c>
      <c r="AY215" s="18" t="s">
        <v>181</v>
      </c>
      <c r="BE215" s="113">
        <f t="shared" si="39"/>
        <v>0</v>
      </c>
      <c r="BF215" s="113">
        <f t="shared" si="40"/>
        <v>1098.7</v>
      </c>
      <c r="BG215" s="113">
        <f t="shared" si="41"/>
        <v>0</v>
      </c>
      <c r="BH215" s="113">
        <f t="shared" si="42"/>
        <v>0</v>
      </c>
      <c r="BI215" s="113">
        <f t="shared" si="43"/>
        <v>0</v>
      </c>
      <c r="BJ215" s="18" t="s">
        <v>86</v>
      </c>
      <c r="BK215" s="113">
        <f t="shared" si="44"/>
        <v>1098.7</v>
      </c>
      <c r="BL215" s="18" t="s">
        <v>223</v>
      </c>
      <c r="BM215" s="18" t="s">
        <v>426</v>
      </c>
    </row>
    <row r="216" spans="2:65" s="1" customFormat="1" ht="31.5" customHeight="1">
      <c r="B216" s="137"/>
      <c r="C216" s="166" t="s">
        <v>429</v>
      </c>
      <c r="D216" s="166" t="s">
        <v>182</v>
      </c>
      <c r="E216" s="167" t="s">
        <v>801</v>
      </c>
      <c r="F216" s="308" t="s">
        <v>802</v>
      </c>
      <c r="G216" s="308"/>
      <c r="H216" s="308"/>
      <c r="I216" s="308"/>
      <c r="J216" s="168" t="s">
        <v>765</v>
      </c>
      <c r="K216" s="169">
        <v>3</v>
      </c>
      <c r="L216" s="309">
        <v>22.72</v>
      </c>
      <c r="M216" s="309"/>
      <c r="N216" s="310">
        <f t="shared" si="35"/>
        <v>68.16</v>
      </c>
      <c r="O216" s="310"/>
      <c r="P216" s="310"/>
      <c r="Q216" s="310"/>
      <c r="R216" s="140"/>
      <c r="T216" s="170" t="s">
        <v>5</v>
      </c>
      <c r="U216" s="43" t="s">
        <v>42</v>
      </c>
      <c r="V216" s="35"/>
      <c r="W216" s="171">
        <f t="shared" si="36"/>
        <v>0</v>
      </c>
      <c r="X216" s="171">
        <v>4.8999999999999998E-4</v>
      </c>
      <c r="Y216" s="171">
        <f t="shared" si="37"/>
        <v>1.47E-3</v>
      </c>
      <c r="Z216" s="171">
        <v>0</v>
      </c>
      <c r="AA216" s="172">
        <f t="shared" si="38"/>
        <v>0</v>
      </c>
      <c r="AR216" s="18" t="s">
        <v>223</v>
      </c>
      <c r="AT216" s="18" t="s">
        <v>182</v>
      </c>
      <c r="AU216" s="18" t="s">
        <v>86</v>
      </c>
      <c r="AY216" s="18" t="s">
        <v>181</v>
      </c>
      <c r="BE216" s="113">
        <f t="shared" si="39"/>
        <v>0</v>
      </c>
      <c r="BF216" s="113">
        <f t="shared" si="40"/>
        <v>68.16</v>
      </c>
      <c r="BG216" s="113">
        <f t="shared" si="41"/>
        <v>0</v>
      </c>
      <c r="BH216" s="113">
        <f t="shared" si="42"/>
        <v>0</v>
      </c>
      <c r="BI216" s="113">
        <f t="shared" si="43"/>
        <v>0</v>
      </c>
      <c r="BJ216" s="18" t="s">
        <v>86</v>
      </c>
      <c r="BK216" s="113">
        <f t="shared" si="44"/>
        <v>68.16</v>
      </c>
      <c r="BL216" s="18" t="s">
        <v>223</v>
      </c>
      <c r="BM216" s="18" t="s">
        <v>429</v>
      </c>
    </row>
    <row r="217" spans="2:65" s="1" customFormat="1" ht="22.5" customHeight="1">
      <c r="B217" s="137"/>
      <c r="C217" s="173" t="s">
        <v>432</v>
      </c>
      <c r="D217" s="173" t="s">
        <v>356</v>
      </c>
      <c r="E217" s="174" t="s">
        <v>803</v>
      </c>
      <c r="F217" s="311" t="s">
        <v>804</v>
      </c>
      <c r="G217" s="311"/>
      <c r="H217" s="311"/>
      <c r="I217" s="311"/>
      <c r="J217" s="175" t="s">
        <v>345</v>
      </c>
      <c r="K217" s="176">
        <v>3</v>
      </c>
      <c r="L217" s="312">
        <v>180.1</v>
      </c>
      <c r="M217" s="312"/>
      <c r="N217" s="313">
        <f t="shared" si="35"/>
        <v>540.29999999999995</v>
      </c>
      <c r="O217" s="310"/>
      <c r="P217" s="310"/>
      <c r="Q217" s="310"/>
      <c r="R217" s="140"/>
      <c r="T217" s="170" t="s">
        <v>5</v>
      </c>
      <c r="U217" s="43" t="s">
        <v>42</v>
      </c>
      <c r="V217" s="35"/>
      <c r="W217" s="171">
        <f t="shared" si="36"/>
        <v>0</v>
      </c>
      <c r="X217" s="171">
        <v>1.6199999999999999E-2</v>
      </c>
      <c r="Y217" s="171">
        <f t="shared" si="37"/>
        <v>4.8599999999999997E-2</v>
      </c>
      <c r="Z217" s="171">
        <v>0</v>
      </c>
      <c r="AA217" s="172">
        <f t="shared" si="38"/>
        <v>0</v>
      </c>
      <c r="AR217" s="18" t="s">
        <v>269</v>
      </c>
      <c r="AT217" s="18" t="s">
        <v>356</v>
      </c>
      <c r="AU217" s="18" t="s">
        <v>86</v>
      </c>
      <c r="AY217" s="18" t="s">
        <v>181</v>
      </c>
      <c r="BE217" s="113">
        <f t="shared" si="39"/>
        <v>0</v>
      </c>
      <c r="BF217" s="113">
        <f t="shared" si="40"/>
        <v>540.29999999999995</v>
      </c>
      <c r="BG217" s="113">
        <f t="shared" si="41"/>
        <v>0</v>
      </c>
      <c r="BH217" s="113">
        <f t="shared" si="42"/>
        <v>0</v>
      </c>
      <c r="BI217" s="113">
        <f t="shared" si="43"/>
        <v>0</v>
      </c>
      <c r="BJ217" s="18" t="s">
        <v>86</v>
      </c>
      <c r="BK217" s="113">
        <f t="shared" si="44"/>
        <v>540.29999999999995</v>
      </c>
      <c r="BL217" s="18" t="s">
        <v>223</v>
      </c>
      <c r="BM217" s="18" t="s">
        <v>432</v>
      </c>
    </row>
    <row r="218" spans="2:65" s="1" customFormat="1" ht="31.5" customHeight="1">
      <c r="B218" s="137"/>
      <c r="C218" s="166" t="s">
        <v>435</v>
      </c>
      <c r="D218" s="166" t="s">
        <v>182</v>
      </c>
      <c r="E218" s="167" t="s">
        <v>805</v>
      </c>
      <c r="F218" s="308" t="s">
        <v>806</v>
      </c>
      <c r="G218" s="308"/>
      <c r="H218" s="308"/>
      <c r="I218" s="308"/>
      <c r="J218" s="168" t="s">
        <v>776</v>
      </c>
      <c r="K218" s="169">
        <v>53</v>
      </c>
      <c r="L218" s="309">
        <v>3</v>
      </c>
      <c r="M218" s="309"/>
      <c r="N218" s="310">
        <f t="shared" si="35"/>
        <v>159</v>
      </c>
      <c r="O218" s="310"/>
      <c r="P218" s="310"/>
      <c r="Q218" s="310"/>
      <c r="R218" s="140"/>
      <c r="T218" s="170" t="s">
        <v>5</v>
      </c>
      <c r="U218" s="43" t="s">
        <v>42</v>
      </c>
      <c r="V218" s="35"/>
      <c r="W218" s="171">
        <f t="shared" si="36"/>
        <v>0</v>
      </c>
      <c r="X218" s="171">
        <v>2.7999999999999998E-4</v>
      </c>
      <c r="Y218" s="171">
        <f t="shared" si="37"/>
        <v>1.4839999999999999E-2</v>
      </c>
      <c r="Z218" s="171">
        <v>0</v>
      </c>
      <c r="AA218" s="172">
        <f t="shared" si="38"/>
        <v>0</v>
      </c>
      <c r="AR218" s="18" t="s">
        <v>223</v>
      </c>
      <c r="AT218" s="18" t="s">
        <v>182</v>
      </c>
      <c r="AU218" s="18" t="s">
        <v>86</v>
      </c>
      <c r="AY218" s="18" t="s">
        <v>181</v>
      </c>
      <c r="BE218" s="113">
        <f t="shared" si="39"/>
        <v>0</v>
      </c>
      <c r="BF218" s="113">
        <f t="shared" si="40"/>
        <v>159</v>
      </c>
      <c r="BG218" s="113">
        <f t="shared" si="41"/>
        <v>0</v>
      </c>
      <c r="BH218" s="113">
        <f t="shared" si="42"/>
        <v>0</v>
      </c>
      <c r="BI218" s="113">
        <f t="shared" si="43"/>
        <v>0</v>
      </c>
      <c r="BJ218" s="18" t="s">
        <v>86</v>
      </c>
      <c r="BK218" s="113">
        <f t="shared" si="44"/>
        <v>159</v>
      </c>
      <c r="BL218" s="18" t="s">
        <v>223</v>
      </c>
      <c r="BM218" s="18" t="s">
        <v>435</v>
      </c>
    </row>
    <row r="219" spans="2:65" s="1" customFormat="1" ht="31.5" customHeight="1">
      <c r="B219" s="137"/>
      <c r="C219" s="173" t="s">
        <v>438</v>
      </c>
      <c r="D219" s="173" t="s">
        <v>356</v>
      </c>
      <c r="E219" s="174" t="s">
        <v>807</v>
      </c>
      <c r="F219" s="311" t="s">
        <v>808</v>
      </c>
      <c r="G219" s="311"/>
      <c r="H219" s="311"/>
      <c r="I219" s="311"/>
      <c r="J219" s="175" t="s">
        <v>345</v>
      </c>
      <c r="K219" s="176">
        <v>53</v>
      </c>
      <c r="L219" s="312">
        <v>1.5</v>
      </c>
      <c r="M219" s="312"/>
      <c r="N219" s="313">
        <f t="shared" si="35"/>
        <v>79.5</v>
      </c>
      <c r="O219" s="310"/>
      <c r="P219" s="310"/>
      <c r="Q219" s="310"/>
      <c r="R219" s="140"/>
      <c r="T219" s="170" t="s">
        <v>5</v>
      </c>
      <c r="U219" s="43" t="s">
        <v>42</v>
      </c>
      <c r="V219" s="35"/>
      <c r="W219" s="171">
        <f t="shared" si="36"/>
        <v>0</v>
      </c>
      <c r="X219" s="171">
        <v>2.0000000000000001E-4</v>
      </c>
      <c r="Y219" s="171">
        <f t="shared" si="37"/>
        <v>1.06E-2</v>
      </c>
      <c r="Z219" s="171">
        <v>0</v>
      </c>
      <c r="AA219" s="172">
        <f t="shared" si="38"/>
        <v>0</v>
      </c>
      <c r="AR219" s="18" t="s">
        <v>269</v>
      </c>
      <c r="AT219" s="18" t="s">
        <v>356</v>
      </c>
      <c r="AU219" s="18" t="s">
        <v>86</v>
      </c>
      <c r="AY219" s="18" t="s">
        <v>181</v>
      </c>
      <c r="BE219" s="113">
        <f t="shared" si="39"/>
        <v>0</v>
      </c>
      <c r="BF219" s="113">
        <f t="shared" si="40"/>
        <v>79.5</v>
      </c>
      <c r="BG219" s="113">
        <f t="shared" si="41"/>
        <v>0</v>
      </c>
      <c r="BH219" s="113">
        <f t="shared" si="42"/>
        <v>0</v>
      </c>
      <c r="BI219" s="113">
        <f t="shared" si="43"/>
        <v>0</v>
      </c>
      <c r="BJ219" s="18" t="s">
        <v>86</v>
      </c>
      <c r="BK219" s="113">
        <f t="shared" si="44"/>
        <v>79.5</v>
      </c>
      <c r="BL219" s="18" t="s">
        <v>223</v>
      </c>
      <c r="BM219" s="18" t="s">
        <v>438</v>
      </c>
    </row>
    <row r="220" spans="2:65" s="1" customFormat="1" ht="44.25" customHeight="1">
      <c r="B220" s="137"/>
      <c r="C220" s="166" t="s">
        <v>441</v>
      </c>
      <c r="D220" s="166" t="s">
        <v>182</v>
      </c>
      <c r="E220" s="167" t="s">
        <v>809</v>
      </c>
      <c r="F220" s="308" t="s">
        <v>810</v>
      </c>
      <c r="G220" s="308"/>
      <c r="H220" s="308"/>
      <c r="I220" s="308"/>
      <c r="J220" s="168" t="s">
        <v>345</v>
      </c>
      <c r="K220" s="169">
        <v>21</v>
      </c>
      <c r="L220" s="309">
        <v>8.4600000000000009</v>
      </c>
      <c r="M220" s="309"/>
      <c r="N220" s="310">
        <f t="shared" si="35"/>
        <v>177.66</v>
      </c>
      <c r="O220" s="310"/>
      <c r="P220" s="310"/>
      <c r="Q220" s="310"/>
      <c r="R220" s="140"/>
      <c r="T220" s="170" t="s">
        <v>5</v>
      </c>
      <c r="U220" s="43" t="s">
        <v>42</v>
      </c>
      <c r="V220" s="35"/>
      <c r="W220" s="171">
        <f t="shared" si="36"/>
        <v>0</v>
      </c>
      <c r="X220" s="171">
        <v>0</v>
      </c>
      <c r="Y220" s="171">
        <f t="shared" si="37"/>
        <v>0</v>
      </c>
      <c r="Z220" s="171">
        <v>0</v>
      </c>
      <c r="AA220" s="172">
        <f t="shared" si="38"/>
        <v>0</v>
      </c>
      <c r="AR220" s="18" t="s">
        <v>223</v>
      </c>
      <c r="AT220" s="18" t="s">
        <v>182</v>
      </c>
      <c r="AU220" s="18" t="s">
        <v>86</v>
      </c>
      <c r="AY220" s="18" t="s">
        <v>181</v>
      </c>
      <c r="BE220" s="113">
        <f t="shared" si="39"/>
        <v>0</v>
      </c>
      <c r="BF220" s="113">
        <f t="shared" si="40"/>
        <v>177.66</v>
      </c>
      <c r="BG220" s="113">
        <f t="shared" si="41"/>
        <v>0</v>
      </c>
      <c r="BH220" s="113">
        <f t="shared" si="42"/>
        <v>0</v>
      </c>
      <c r="BI220" s="113">
        <f t="shared" si="43"/>
        <v>0</v>
      </c>
      <c r="BJ220" s="18" t="s">
        <v>86</v>
      </c>
      <c r="BK220" s="113">
        <f t="shared" si="44"/>
        <v>177.66</v>
      </c>
      <c r="BL220" s="18" t="s">
        <v>223</v>
      </c>
      <c r="BM220" s="18" t="s">
        <v>441</v>
      </c>
    </row>
    <row r="221" spans="2:65" s="1" customFormat="1" ht="22.5" customHeight="1">
      <c r="B221" s="137"/>
      <c r="C221" s="173" t="s">
        <v>444</v>
      </c>
      <c r="D221" s="173" t="s">
        <v>356</v>
      </c>
      <c r="E221" s="174" t="s">
        <v>811</v>
      </c>
      <c r="F221" s="311" t="s">
        <v>812</v>
      </c>
      <c r="G221" s="311"/>
      <c r="H221" s="311"/>
      <c r="I221" s="311"/>
      <c r="J221" s="175" t="s">
        <v>345</v>
      </c>
      <c r="K221" s="176">
        <v>16</v>
      </c>
      <c r="L221" s="312">
        <v>100</v>
      </c>
      <c r="M221" s="312"/>
      <c r="N221" s="313">
        <f t="shared" si="35"/>
        <v>1600</v>
      </c>
      <c r="O221" s="310"/>
      <c r="P221" s="310"/>
      <c r="Q221" s="310"/>
      <c r="R221" s="140"/>
      <c r="T221" s="170" t="s">
        <v>5</v>
      </c>
      <c r="U221" s="43" t="s">
        <v>42</v>
      </c>
      <c r="V221" s="35"/>
      <c r="W221" s="171">
        <f t="shared" si="36"/>
        <v>0</v>
      </c>
      <c r="X221" s="171">
        <v>9.7999999999999997E-4</v>
      </c>
      <c r="Y221" s="171">
        <f t="shared" si="37"/>
        <v>1.5679999999999999E-2</v>
      </c>
      <c r="Z221" s="171">
        <v>0</v>
      </c>
      <c r="AA221" s="172">
        <f t="shared" si="38"/>
        <v>0</v>
      </c>
      <c r="AR221" s="18" t="s">
        <v>269</v>
      </c>
      <c r="AT221" s="18" t="s">
        <v>356</v>
      </c>
      <c r="AU221" s="18" t="s">
        <v>86</v>
      </c>
      <c r="AY221" s="18" t="s">
        <v>181</v>
      </c>
      <c r="BE221" s="113">
        <f t="shared" si="39"/>
        <v>0</v>
      </c>
      <c r="BF221" s="113">
        <f t="shared" si="40"/>
        <v>1600</v>
      </c>
      <c r="BG221" s="113">
        <f t="shared" si="41"/>
        <v>0</v>
      </c>
      <c r="BH221" s="113">
        <f t="shared" si="42"/>
        <v>0</v>
      </c>
      <c r="BI221" s="113">
        <f t="shared" si="43"/>
        <v>0</v>
      </c>
      <c r="BJ221" s="18" t="s">
        <v>86</v>
      </c>
      <c r="BK221" s="113">
        <f t="shared" si="44"/>
        <v>1600</v>
      </c>
      <c r="BL221" s="18" t="s">
        <v>223</v>
      </c>
      <c r="BM221" s="18" t="s">
        <v>444</v>
      </c>
    </row>
    <row r="222" spans="2:65" s="1" customFormat="1" ht="31.5" customHeight="1">
      <c r="B222" s="137"/>
      <c r="C222" s="173" t="s">
        <v>447</v>
      </c>
      <c r="D222" s="173" t="s">
        <v>356</v>
      </c>
      <c r="E222" s="174" t="s">
        <v>813</v>
      </c>
      <c r="F222" s="311" t="s">
        <v>814</v>
      </c>
      <c r="G222" s="311"/>
      <c r="H222" s="311"/>
      <c r="I222" s="311"/>
      <c r="J222" s="175" t="s">
        <v>345</v>
      </c>
      <c r="K222" s="176">
        <v>5</v>
      </c>
      <c r="L222" s="312">
        <v>57.41</v>
      </c>
      <c r="M222" s="312"/>
      <c r="N222" s="313">
        <f t="shared" si="35"/>
        <v>287.05</v>
      </c>
      <c r="O222" s="310"/>
      <c r="P222" s="310"/>
      <c r="Q222" s="310"/>
      <c r="R222" s="140"/>
      <c r="T222" s="170" t="s">
        <v>5</v>
      </c>
      <c r="U222" s="43" t="s">
        <v>42</v>
      </c>
      <c r="V222" s="35"/>
      <c r="W222" s="171">
        <f t="shared" si="36"/>
        <v>0</v>
      </c>
      <c r="X222" s="171">
        <v>1.4E-3</v>
      </c>
      <c r="Y222" s="171">
        <f t="shared" si="37"/>
        <v>7.0000000000000001E-3</v>
      </c>
      <c r="Z222" s="171">
        <v>0</v>
      </c>
      <c r="AA222" s="172">
        <f t="shared" si="38"/>
        <v>0</v>
      </c>
      <c r="AR222" s="18" t="s">
        <v>269</v>
      </c>
      <c r="AT222" s="18" t="s">
        <v>356</v>
      </c>
      <c r="AU222" s="18" t="s">
        <v>86</v>
      </c>
      <c r="AY222" s="18" t="s">
        <v>181</v>
      </c>
      <c r="BE222" s="113">
        <f t="shared" si="39"/>
        <v>0</v>
      </c>
      <c r="BF222" s="113">
        <f t="shared" si="40"/>
        <v>287.05</v>
      </c>
      <c r="BG222" s="113">
        <f t="shared" si="41"/>
        <v>0</v>
      </c>
      <c r="BH222" s="113">
        <f t="shared" si="42"/>
        <v>0</v>
      </c>
      <c r="BI222" s="113">
        <f t="shared" si="43"/>
        <v>0</v>
      </c>
      <c r="BJ222" s="18" t="s">
        <v>86</v>
      </c>
      <c r="BK222" s="113">
        <f t="shared" si="44"/>
        <v>287.05</v>
      </c>
      <c r="BL222" s="18" t="s">
        <v>223</v>
      </c>
      <c r="BM222" s="18" t="s">
        <v>447</v>
      </c>
    </row>
    <row r="223" spans="2:65" s="1" customFormat="1" ht="22.5" customHeight="1">
      <c r="B223" s="137"/>
      <c r="C223" s="173" t="s">
        <v>450</v>
      </c>
      <c r="D223" s="173" t="s">
        <v>356</v>
      </c>
      <c r="E223" s="174" t="s">
        <v>815</v>
      </c>
      <c r="F223" s="311" t="s">
        <v>816</v>
      </c>
      <c r="G223" s="311"/>
      <c r="H223" s="311"/>
      <c r="I223" s="311"/>
      <c r="J223" s="175" t="s">
        <v>345</v>
      </c>
      <c r="K223" s="176">
        <v>4</v>
      </c>
      <c r="L223" s="312">
        <v>250</v>
      </c>
      <c r="M223" s="312"/>
      <c r="N223" s="313">
        <f t="shared" si="35"/>
        <v>1000</v>
      </c>
      <c r="O223" s="310"/>
      <c r="P223" s="310"/>
      <c r="Q223" s="310"/>
      <c r="R223" s="140"/>
      <c r="T223" s="170" t="s">
        <v>5</v>
      </c>
      <c r="U223" s="43" t="s">
        <v>42</v>
      </c>
      <c r="V223" s="35"/>
      <c r="W223" s="171">
        <f t="shared" si="36"/>
        <v>0</v>
      </c>
      <c r="X223" s="171">
        <v>1.4E-3</v>
      </c>
      <c r="Y223" s="171">
        <f t="shared" si="37"/>
        <v>5.5999999999999999E-3</v>
      </c>
      <c r="Z223" s="171">
        <v>0</v>
      </c>
      <c r="AA223" s="172">
        <f t="shared" si="38"/>
        <v>0</v>
      </c>
      <c r="AR223" s="18" t="s">
        <v>269</v>
      </c>
      <c r="AT223" s="18" t="s">
        <v>356</v>
      </c>
      <c r="AU223" s="18" t="s">
        <v>86</v>
      </c>
      <c r="AY223" s="18" t="s">
        <v>181</v>
      </c>
      <c r="BE223" s="113">
        <f t="shared" si="39"/>
        <v>0</v>
      </c>
      <c r="BF223" s="113">
        <f t="shared" si="40"/>
        <v>1000</v>
      </c>
      <c r="BG223" s="113">
        <f t="shared" si="41"/>
        <v>0</v>
      </c>
      <c r="BH223" s="113">
        <f t="shared" si="42"/>
        <v>0</v>
      </c>
      <c r="BI223" s="113">
        <f t="shared" si="43"/>
        <v>0</v>
      </c>
      <c r="BJ223" s="18" t="s">
        <v>86</v>
      </c>
      <c r="BK223" s="113">
        <f t="shared" si="44"/>
        <v>1000</v>
      </c>
      <c r="BL223" s="18" t="s">
        <v>223</v>
      </c>
      <c r="BM223" s="18" t="s">
        <v>450</v>
      </c>
    </row>
    <row r="224" spans="2:65" s="1" customFormat="1" ht="22.5" customHeight="1">
      <c r="B224" s="137"/>
      <c r="C224" s="166" t="s">
        <v>453</v>
      </c>
      <c r="D224" s="166" t="s">
        <v>182</v>
      </c>
      <c r="E224" s="167" t="s">
        <v>817</v>
      </c>
      <c r="F224" s="308" t="s">
        <v>818</v>
      </c>
      <c r="G224" s="308"/>
      <c r="H224" s="308"/>
      <c r="I224" s="308"/>
      <c r="J224" s="168" t="s">
        <v>345</v>
      </c>
      <c r="K224" s="169">
        <v>3</v>
      </c>
      <c r="L224" s="309">
        <v>10</v>
      </c>
      <c r="M224" s="309"/>
      <c r="N224" s="310">
        <f t="shared" si="35"/>
        <v>30</v>
      </c>
      <c r="O224" s="310"/>
      <c r="P224" s="310"/>
      <c r="Q224" s="310"/>
      <c r="R224" s="140"/>
      <c r="T224" s="170" t="s">
        <v>5</v>
      </c>
      <c r="U224" s="43" t="s">
        <v>42</v>
      </c>
      <c r="V224" s="35"/>
      <c r="W224" s="171">
        <f t="shared" si="36"/>
        <v>0</v>
      </c>
      <c r="X224" s="171">
        <v>0</v>
      </c>
      <c r="Y224" s="171">
        <f t="shared" si="37"/>
        <v>0</v>
      </c>
      <c r="Z224" s="171">
        <v>0</v>
      </c>
      <c r="AA224" s="172">
        <f t="shared" si="38"/>
        <v>0</v>
      </c>
      <c r="AR224" s="18" t="s">
        <v>223</v>
      </c>
      <c r="AT224" s="18" t="s">
        <v>182</v>
      </c>
      <c r="AU224" s="18" t="s">
        <v>86</v>
      </c>
      <c r="AY224" s="18" t="s">
        <v>181</v>
      </c>
      <c r="BE224" s="113">
        <f t="shared" si="39"/>
        <v>0</v>
      </c>
      <c r="BF224" s="113">
        <f t="shared" si="40"/>
        <v>30</v>
      </c>
      <c r="BG224" s="113">
        <f t="shared" si="41"/>
        <v>0</v>
      </c>
      <c r="BH224" s="113">
        <f t="shared" si="42"/>
        <v>0</v>
      </c>
      <c r="BI224" s="113">
        <f t="shared" si="43"/>
        <v>0</v>
      </c>
      <c r="BJ224" s="18" t="s">
        <v>86</v>
      </c>
      <c r="BK224" s="113">
        <f t="shared" si="44"/>
        <v>30</v>
      </c>
      <c r="BL224" s="18" t="s">
        <v>223</v>
      </c>
      <c r="BM224" s="18" t="s">
        <v>453</v>
      </c>
    </row>
    <row r="225" spans="2:65" s="1" customFormat="1" ht="22.5" customHeight="1">
      <c r="B225" s="137"/>
      <c r="C225" s="173" t="s">
        <v>456</v>
      </c>
      <c r="D225" s="173" t="s">
        <v>356</v>
      </c>
      <c r="E225" s="174" t="s">
        <v>819</v>
      </c>
      <c r="F225" s="311" t="s">
        <v>820</v>
      </c>
      <c r="G225" s="311"/>
      <c r="H225" s="311"/>
      <c r="I225" s="311"/>
      <c r="J225" s="175" t="s">
        <v>345</v>
      </c>
      <c r="K225" s="176">
        <v>3</v>
      </c>
      <c r="L225" s="312">
        <v>90</v>
      </c>
      <c r="M225" s="312"/>
      <c r="N225" s="313">
        <f t="shared" si="35"/>
        <v>270</v>
      </c>
      <c r="O225" s="310"/>
      <c r="P225" s="310"/>
      <c r="Q225" s="310"/>
      <c r="R225" s="140"/>
      <c r="T225" s="170" t="s">
        <v>5</v>
      </c>
      <c r="U225" s="43" t="s">
        <v>42</v>
      </c>
      <c r="V225" s="35"/>
      <c r="W225" s="171">
        <f t="shared" si="36"/>
        <v>0</v>
      </c>
      <c r="X225" s="171">
        <v>0</v>
      </c>
      <c r="Y225" s="171">
        <f t="shared" si="37"/>
        <v>0</v>
      </c>
      <c r="Z225" s="171">
        <v>0</v>
      </c>
      <c r="AA225" s="172">
        <f t="shared" si="38"/>
        <v>0</v>
      </c>
      <c r="AR225" s="18" t="s">
        <v>269</v>
      </c>
      <c r="AT225" s="18" t="s">
        <v>356</v>
      </c>
      <c r="AU225" s="18" t="s">
        <v>86</v>
      </c>
      <c r="AY225" s="18" t="s">
        <v>181</v>
      </c>
      <c r="BE225" s="113">
        <f t="shared" si="39"/>
        <v>0</v>
      </c>
      <c r="BF225" s="113">
        <f t="shared" si="40"/>
        <v>270</v>
      </c>
      <c r="BG225" s="113">
        <f t="shared" si="41"/>
        <v>0</v>
      </c>
      <c r="BH225" s="113">
        <f t="shared" si="42"/>
        <v>0</v>
      </c>
      <c r="BI225" s="113">
        <f t="shared" si="43"/>
        <v>0</v>
      </c>
      <c r="BJ225" s="18" t="s">
        <v>86</v>
      </c>
      <c r="BK225" s="113">
        <f t="shared" si="44"/>
        <v>270</v>
      </c>
      <c r="BL225" s="18" t="s">
        <v>223</v>
      </c>
      <c r="BM225" s="18" t="s">
        <v>456</v>
      </c>
    </row>
    <row r="226" spans="2:65" s="1" customFormat="1" ht="22.5" customHeight="1">
      <c r="B226" s="137"/>
      <c r="C226" s="166" t="s">
        <v>459</v>
      </c>
      <c r="D226" s="166" t="s">
        <v>182</v>
      </c>
      <c r="E226" s="167" t="s">
        <v>821</v>
      </c>
      <c r="F226" s="308" t="s">
        <v>822</v>
      </c>
      <c r="G226" s="308"/>
      <c r="H226" s="308"/>
      <c r="I226" s="308"/>
      <c r="J226" s="168" t="s">
        <v>345</v>
      </c>
      <c r="K226" s="169">
        <v>8</v>
      </c>
      <c r="L226" s="309">
        <v>0.39</v>
      </c>
      <c r="M226" s="309"/>
      <c r="N226" s="310">
        <f t="shared" si="35"/>
        <v>3.12</v>
      </c>
      <c r="O226" s="310"/>
      <c r="P226" s="310"/>
      <c r="Q226" s="310"/>
      <c r="R226" s="140"/>
      <c r="T226" s="170" t="s">
        <v>5</v>
      </c>
      <c r="U226" s="43" t="s">
        <v>42</v>
      </c>
      <c r="V226" s="35"/>
      <c r="W226" s="171">
        <f t="shared" si="36"/>
        <v>0</v>
      </c>
      <c r="X226" s="171">
        <v>0</v>
      </c>
      <c r="Y226" s="171">
        <f t="shared" si="37"/>
        <v>0</v>
      </c>
      <c r="Z226" s="171">
        <v>0</v>
      </c>
      <c r="AA226" s="172">
        <f t="shared" si="38"/>
        <v>0</v>
      </c>
      <c r="AR226" s="18" t="s">
        <v>223</v>
      </c>
      <c r="AT226" s="18" t="s">
        <v>182</v>
      </c>
      <c r="AU226" s="18" t="s">
        <v>86</v>
      </c>
      <c r="AY226" s="18" t="s">
        <v>181</v>
      </c>
      <c r="BE226" s="113">
        <f t="shared" si="39"/>
        <v>0</v>
      </c>
      <c r="BF226" s="113">
        <f t="shared" si="40"/>
        <v>3.12</v>
      </c>
      <c r="BG226" s="113">
        <f t="shared" si="41"/>
        <v>0</v>
      </c>
      <c r="BH226" s="113">
        <f t="shared" si="42"/>
        <v>0</v>
      </c>
      <c r="BI226" s="113">
        <f t="shared" si="43"/>
        <v>0</v>
      </c>
      <c r="BJ226" s="18" t="s">
        <v>86</v>
      </c>
      <c r="BK226" s="113">
        <f t="shared" si="44"/>
        <v>3.12</v>
      </c>
      <c r="BL226" s="18" t="s">
        <v>223</v>
      </c>
      <c r="BM226" s="18" t="s">
        <v>459</v>
      </c>
    </row>
    <row r="227" spans="2:65" s="1" customFormat="1" ht="22.5" customHeight="1">
      <c r="B227" s="137"/>
      <c r="C227" s="173" t="s">
        <v>462</v>
      </c>
      <c r="D227" s="173" t="s">
        <v>356</v>
      </c>
      <c r="E227" s="174" t="s">
        <v>823</v>
      </c>
      <c r="F227" s="311" t="s">
        <v>824</v>
      </c>
      <c r="G227" s="311"/>
      <c r="H227" s="311"/>
      <c r="I227" s="311"/>
      <c r="J227" s="175" t="s">
        <v>345</v>
      </c>
      <c r="K227" s="176">
        <v>8</v>
      </c>
      <c r="L227" s="312">
        <v>16</v>
      </c>
      <c r="M227" s="312"/>
      <c r="N227" s="313">
        <f t="shared" si="35"/>
        <v>128</v>
      </c>
      <c r="O227" s="310"/>
      <c r="P227" s="310"/>
      <c r="Q227" s="310"/>
      <c r="R227" s="140"/>
      <c r="T227" s="170" t="s">
        <v>5</v>
      </c>
      <c r="U227" s="43" t="s">
        <v>42</v>
      </c>
      <c r="V227" s="35"/>
      <c r="W227" s="171">
        <f t="shared" si="36"/>
        <v>0</v>
      </c>
      <c r="X227" s="171">
        <v>1.0200000000000001E-3</v>
      </c>
      <c r="Y227" s="171">
        <f t="shared" si="37"/>
        <v>8.1600000000000006E-3</v>
      </c>
      <c r="Z227" s="171">
        <v>0</v>
      </c>
      <c r="AA227" s="172">
        <f t="shared" si="38"/>
        <v>0</v>
      </c>
      <c r="AR227" s="18" t="s">
        <v>269</v>
      </c>
      <c r="AT227" s="18" t="s">
        <v>356</v>
      </c>
      <c r="AU227" s="18" t="s">
        <v>86</v>
      </c>
      <c r="AY227" s="18" t="s">
        <v>181</v>
      </c>
      <c r="BE227" s="113">
        <f t="shared" si="39"/>
        <v>0</v>
      </c>
      <c r="BF227" s="113">
        <f t="shared" si="40"/>
        <v>128</v>
      </c>
      <c r="BG227" s="113">
        <f t="shared" si="41"/>
        <v>0</v>
      </c>
      <c r="BH227" s="113">
        <f t="shared" si="42"/>
        <v>0</v>
      </c>
      <c r="BI227" s="113">
        <f t="shared" si="43"/>
        <v>0</v>
      </c>
      <c r="BJ227" s="18" t="s">
        <v>86</v>
      </c>
      <c r="BK227" s="113">
        <f t="shared" si="44"/>
        <v>128</v>
      </c>
      <c r="BL227" s="18" t="s">
        <v>223</v>
      </c>
      <c r="BM227" s="18" t="s">
        <v>462</v>
      </c>
    </row>
    <row r="228" spans="2:65" s="1" customFormat="1" ht="31.5" customHeight="1">
      <c r="B228" s="137"/>
      <c r="C228" s="166" t="s">
        <v>465</v>
      </c>
      <c r="D228" s="166" t="s">
        <v>182</v>
      </c>
      <c r="E228" s="167" t="s">
        <v>825</v>
      </c>
      <c r="F228" s="308" t="s">
        <v>826</v>
      </c>
      <c r="G228" s="308"/>
      <c r="H228" s="308"/>
      <c r="I228" s="308"/>
      <c r="J228" s="168" t="s">
        <v>372</v>
      </c>
      <c r="K228" s="192">
        <v>157.39599999999999</v>
      </c>
      <c r="L228" s="309">
        <v>1</v>
      </c>
      <c r="M228" s="309"/>
      <c r="N228" s="310">
        <f t="shared" si="35"/>
        <v>157.4</v>
      </c>
      <c r="O228" s="310"/>
      <c r="P228" s="310"/>
      <c r="Q228" s="310"/>
      <c r="R228" s="140"/>
      <c r="T228" s="170" t="s">
        <v>5</v>
      </c>
      <c r="U228" s="43" t="s">
        <v>42</v>
      </c>
      <c r="V228" s="35"/>
      <c r="W228" s="171">
        <f t="shared" si="36"/>
        <v>0</v>
      </c>
      <c r="X228" s="171">
        <v>0</v>
      </c>
      <c r="Y228" s="171">
        <f t="shared" si="37"/>
        <v>0</v>
      </c>
      <c r="Z228" s="171">
        <v>0</v>
      </c>
      <c r="AA228" s="172">
        <f t="shared" si="38"/>
        <v>0</v>
      </c>
      <c r="AR228" s="18" t="s">
        <v>223</v>
      </c>
      <c r="AT228" s="18" t="s">
        <v>182</v>
      </c>
      <c r="AU228" s="18" t="s">
        <v>86</v>
      </c>
      <c r="AY228" s="18" t="s">
        <v>181</v>
      </c>
      <c r="BE228" s="113">
        <f t="shared" si="39"/>
        <v>0</v>
      </c>
      <c r="BF228" s="113">
        <f t="shared" si="40"/>
        <v>157.4</v>
      </c>
      <c r="BG228" s="113">
        <f t="shared" si="41"/>
        <v>0</v>
      </c>
      <c r="BH228" s="113">
        <f t="shared" si="42"/>
        <v>0</v>
      </c>
      <c r="BI228" s="113">
        <f t="shared" si="43"/>
        <v>0</v>
      </c>
      <c r="BJ228" s="18" t="s">
        <v>86</v>
      </c>
      <c r="BK228" s="113">
        <f t="shared" si="44"/>
        <v>157.4</v>
      </c>
      <c r="BL228" s="18" t="s">
        <v>223</v>
      </c>
      <c r="BM228" s="18" t="s">
        <v>465</v>
      </c>
    </row>
    <row r="229" spans="2:65" s="10" customFormat="1" ht="29.85" customHeight="1">
      <c r="B229" s="155"/>
      <c r="C229" s="156"/>
      <c r="D229" s="165" t="s">
        <v>626</v>
      </c>
      <c r="E229" s="165"/>
      <c r="F229" s="165"/>
      <c r="G229" s="165"/>
      <c r="H229" s="165"/>
      <c r="I229" s="165"/>
      <c r="J229" s="165"/>
      <c r="K229" s="165"/>
      <c r="L229" s="165"/>
      <c r="M229" s="165"/>
      <c r="N229" s="314">
        <f>BK229</f>
        <v>271.02</v>
      </c>
      <c r="O229" s="315"/>
      <c r="P229" s="315"/>
      <c r="Q229" s="315"/>
      <c r="R229" s="158"/>
      <c r="T229" s="159"/>
      <c r="U229" s="156"/>
      <c r="V229" s="156"/>
      <c r="W229" s="160">
        <f>SUM(W230:W232)</f>
        <v>0</v>
      </c>
      <c r="X229" s="156"/>
      <c r="Y229" s="160">
        <f>SUM(Y230:Y232)</f>
        <v>1.5200000000000001E-3</v>
      </c>
      <c r="Z229" s="156"/>
      <c r="AA229" s="161">
        <f>SUM(AA230:AA232)</f>
        <v>0</v>
      </c>
      <c r="AR229" s="162" t="s">
        <v>86</v>
      </c>
      <c r="AT229" s="163" t="s">
        <v>74</v>
      </c>
      <c r="AU229" s="163" t="s">
        <v>82</v>
      </c>
      <c r="AY229" s="162" t="s">
        <v>181</v>
      </c>
      <c r="BK229" s="164">
        <f>SUM(BK230:BK232)</f>
        <v>271.02</v>
      </c>
    </row>
    <row r="230" spans="2:65" s="1" customFormat="1" ht="31.5" customHeight="1">
      <c r="B230" s="137"/>
      <c r="C230" s="166" t="s">
        <v>468</v>
      </c>
      <c r="D230" s="166" t="s">
        <v>182</v>
      </c>
      <c r="E230" s="167" t="s">
        <v>827</v>
      </c>
      <c r="F230" s="308" t="s">
        <v>828</v>
      </c>
      <c r="G230" s="308"/>
      <c r="H230" s="308"/>
      <c r="I230" s="308"/>
      <c r="J230" s="168" t="s">
        <v>345</v>
      </c>
      <c r="K230" s="169">
        <v>1</v>
      </c>
      <c r="L230" s="309">
        <v>5.9</v>
      </c>
      <c r="M230" s="309"/>
      <c r="N230" s="310">
        <f>ROUND(L230*K230,2)</f>
        <v>5.9</v>
      </c>
      <c r="O230" s="310"/>
      <c r="P230" s="310"/>
      <c r="Q230" s="310"/>
      <c r="R230" s="140"/>
      <c r="T230" s="170" t="s">
        <v>5</v>
      </c>
      <c r="U230" s="43" t="s">
        <v>42</v>
      </c>
      <c r="V230" s="35"/>
      <c r="W230" s="171">
        <f>V230*K230</f>
        <v>0</v>
      </c>
      <c r="X230" s="171">
        <v>0</v>
      </c>
      <c r="Y230" s="171">
        <f>X230*K230</f>
        <v>0</v>
      </c>
      <c r="Z230" s="171">
        <v>0</v>
      </c>
      <c r="AA230" s="172">
        <f>Z230*K230</f>
        <v>0</v>
      </c>
      <c r="AR230" s="18" t="s">
        <v>223</v>
      </c>
      <c r="AT230" s="18" t="s">
        <v>182</v>
      </c>
      <c r="AU230" s="18" t="s">
        <v>86</v>
      </c>
      <c r="AY230" s="18" t="s">
        <v>181</v>
      </c>
      <c r="BE230" s="113">
        <f>IF(U230="základná",N230,0)</f>
        <v>0</v>
      </c>
      <c r="BF230" s="113">
        <f>IF(U230="znížená",N230,0)</f>
        <v>5.9</v>
      </c>
      <c r="BG230" s="113">
        <f>IF(U230="zákl. prenesená",N230,0)</f>
        <v>0</v>
      </c>
      <c r="BH230" s="113">
        <f>IF(U230="zníž. prenesená",N230,0)</f>
        <v>0</v>
      </c>
      <c r="BI230" s="113">
        <f>IF(U230="nulová",N230,0)</f>
        <v>0</v>
      </c>
      <c r="BJ230" s="18" t="s">
        <v>86</v>
      </c>
      <c r="BK230" s="113">
        <f>ROUND(L230*K230,2)</f>
        <v>5.9</v>
      </c>
      <c r="BL230" s="18" t="s">
        <v>223</v>
      </c>
      <c r="BM230" s="18" t="s">
        <v>468</v>
      </c>
    </row>
    <row r="231" spans="2:65" s="1" customFormat="1" ht="31.5" customHeight="1">
      <c r="B231" s="137"/>
      <c r="C231" s="173" t="s">
        <v>470</v>
      </c>
      <c r="D231" s="173" t="s">
        <v>356</v>
      </c>
      <c r="E231" s="174" t="s">
        <v>829</v>
      </c>
      <c r="F231" s="311" t="s">
        <v>830</v>
      </c>
      <c r="G231" s="311"/>
      <c r="H231" s="311"/>
      <c r="I231" s="311"/>
      <c r="J231" s="175" t="s">
        <v>345</v>
      </c>
      <c r="K231" s="176">
        <v>1</v>
      </c>
      <c r="L231" s="312">
        <v>262.44</v>
      </c>
      <c r="M231" s="312"/>
      <c r="N231" s="313">
        <f>ROUND(L231*K231,2)</f>
        <v>262.44</v>
      </c>
      <c r="O231" s="310"/>
      <c r="P231" s="310"/>
      <c r="Q231" s="310"/>
      <c r="R231" s="140"/>
      <c r="T231" s="170" t="s">
        <v>5</v>
      </c>
      <c r="U231" s="43" t="s">
        <v>42</v>
      </c>
      <c r="V231" s="35"/>
      <c r="W231" s="171">
        <f>V231*K231</f>
        <v>0</v>
      </c>
      <c r="X231" s="171">
        <v>1.5200000000000001E-3</v>
      </c>
      <c r="Y231" s="171">
        <f>X231*K231</f>
        <v>1.5200000000000001E-3</v>
      </c>
      <c r="Z231" s="171">
        <v>0</v>
      </c>
      <c r="AA231" s="172">
        <f>Z231*K231</f>
        <v>0</v>
      </c>
      <c r="AR231" s="18" t="s">
        <v>269</v>
      </c>
      <c r="AT231" s="18" t="s">
        <v>356</v>
      </c>
      <c r="AU231" s="18" t="s">
        <v>86</v>
      </c>
      <c r="AY231" s="18" t="s">
        <v>181</v>
      </c>
      <c r="BE231" s="113">
        <f>IF(U231="základná",N231,0)</f>
        <v>0</v>
      </c>
      <c r="BF231" s="113">
        <f>IF(U231="znížená",N231,0)</f>
        <v>262.44</v>
      </c>
      <c r="BG231" s="113">
        <f>IF(U231="zákl. prenesená",N231,0)</f>
        <v>0</v>
      </c>
      <c r="BH231" s="113">
        <f>IF(U231="zníž. prenesená",N231,0)</f>
        <v>0</v>
      </c>
      <c r="BI231" s="113">
        <f>IF(U231="nulová",N231,0)</f>
        <v>0</v>
      </c>
      <c r="BJ231" s="18" t="s">
        <v>86</v>
      </c>
      <c r="BK231" s="113">
        <f>ROUND(L231*K231,2)</f>
        <v>262.44</v>
      </c>
      <c r="BL231" s="18" t="s">
        <v>223</v>
      </c>
      <c r="BM231" s="18" t="s">
        <v>470</v>
      </c>
    </row>
    <row r="232" spans="2:65" s="1" customFormat="1" ht="31.5" customHeight="1">
      <c r="B232" s="137"/>
      <c r="C232" s="166" t="s">
        <v>473</v>
      </c>
      <c r="D232" s="166" t="s">
        <v>182</v>
      </c>
      <c r="E232" s="167" t="s">
        <v>831</v>
      </c>
      <c r="F232" s="308" t="s">
        <v>832</v>
      </c>
      <c r="G232" s="308"/>
      <c r="H232" s="308"/>
      <c r="I232" s="308"/>
      <c r="J232" s="168" t="s">
        <v>372</v>
      </c>
      <c r="K232" s="192">
        <v>2.68</v>
      </c>
      <c r="L232" s="309">
        <v>1</v>
      </c>
      <c r="M232" s="309"/>
      <c r="N232" s="310">
        <f>ROUND(L232*K232,2)</f>
        <v>2.68</v>
      </c>
      <c r="O232" s="310"/>
      <c r="P232" s="310"/>
      <c r="Q232" s="310"/>
      <c r="R232" s="140"/>
      <c r="T232" s="170" t="s">
        <v>5</v>
      </c>
      <c r="U232" s="43" t="s">
        <v>42</v>
      </c>
      <c r="V232" s="35"/>
      <c r="W232" s="171">
        <f>V232*K232</f>
        <v>0</v>
      </c>
      <c r="X232" s="171">
        <v>0</v>
      </c>
      <c r="Y232" s="171">
        <f>X232*K232</f>
        <v>0</v>
      </c>
      <c r="Z232" s="171">
        <v>0</v>
      </c>
      <c r="AA232" s="172">
        <f>Z232*K232</f>
        <v>0</v>
      </c>
      <c r="AR232" s="18" t="s">
        <v>223</v>
      </c>
      <c r="AT232" s="18" t="s">
        <v>182</v>
      </c>
      <c r="AU232" s="18" t="s">
        <v>86</v>
      </c>
      <c r="AY232" s="18" t="s">
        <v>181</v>
      </c>
      <c r="BE232" s="113">
        <f>IF(U232="základná",N232,0)</f>
        <v>0</v>
      </c>
      <c r="BF232" s="113">
        <f>IF(U232="znížená",N232,0)</f>
        <v>2.68</v>
      </c>
      <c r="BG232" s="113">
        <f>IF(U232="zákl. prenesená",N232,0)</f>
        <v>0</v>
      </c>
      <c r="BH232" s="113">
        <f>IF(U232="zníž. prenesená",N232,0)</f>
        <v>0</v>
      </c>
      <c r="BI232" s="113">
        <f>IF(U232="nulová",N232,0)</f>
        <v>0</v>
      </c>
      <c r="BJ232" s="18" t="s">
        <v>86</v>
      </c>
      <c r="BK232" s="113">
        <f>ROUND(L232*K232,2)</f>
        <v>2.68</v>
      </c>
      <c r="BL232" s="18" t="s">
        <v>223</v>
      </c>
      <c r="BM232" s="18" t="s">
        <v>473</v>
      </c>
    </row>
    <row r="233" spans="2:65" s="1" customFormat="1" ht="50.1" customHeight="1">
      <c r="B233" s="34"/>
      <c r="C233" s="35"/>
      <c r="D233" s="157" t="s">
        <v>619</v>
      </c>
      <c r="E233" s="35"/>
      <c r="F233" s="35"/>
      <c r="G233" s="35"/>
      <c r="H233" s="35"/>
      <c r="I233" s="35"/>
      <c r="J233" s="35"/>
      <c r="K233" s="35"/>
      <c r="L233" s="35"/>
      <c r="M233" s="35"/>
      <c r="N233" s="316">
        <f>BK233</f>
        <v>0</v>
      </c>
      <c r="O233" s="317"/>
      <c r="P233" s="317"/>
      <c r="Q233" s="317"/>
      <c r="R233" s="36"/>
      <c r="T233" s="177"/>
      <c r="U233" s="55"/>
      <c r="V233" s="55"/>
      <c r="W233" s="55"/>
      <c r="X233" s="55"/>
      <c r="Y233" s="55"/>
      <c r="Z233" s="55"/>
      <c r="AA233" s="57"/>
      <c r="AT233" s="18" t="s">
        <v>74</v>
      </c>
      <c r="AU233" s="18" t="s">
        <v>75</v>
      </c>
      <c r="AY233" s="18" t="s">
        <v>620</v>
      </c>
      <c r="BK233" s="113">
        <v>0</v>
      </c>
    </row>
    <row r="234" spans="2:65" s="1" customFormat="1" ht="6.9" customHeight="1">
      <c r="B234" s="58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60"/>
    </row>
  </sheetData>
  <mergeCells count="384">
    <mergeCell ref="N233:Q233"/>
    <mergeCell ref="H1:K1"/>
    <mergeCell ref="S2:AC2"/>
    <mergeCell ref="F232:I232"/>
    <mergeCell ref="L232:M232"/>
    <mergeCell ref="N232:Q232"/>
    <mergeCell ref="N124:Q124"/>
    <mergeCell ref="N125:Q125"/>
    <mergeCell ref="N126:Q126"/>
    <mergeCell ref="N144:Q144"/>
    <mergeCell ref="N164:Q164"/>
    <mergeCell ref="N201:Q201"/>
    <mergeCell ref="N205:Q205"/>
    <mergeCell ref="N229:Q229"/>
    <mergeCell ref="F228:I228"/>
    <mergeCell ref="L228:M228"/>
    <mergeCell ref="N228:Q228"/>
    <mergeCell ref="F230:I230"/>
    <mergeCell ref="L230:M230"/>
    <mergeCell ref="N230:Q230"/>
    <mergeCell ref="F231:I231"/>
    <mergeCell ref="L231:M231"/>
    <mergeCell ref="N231:Q231"/>
    <mergeCell ref="F225:I225"/>
    <mergeCell ref="L225:M225"/>
    <mergeCell ref="N225:Q225"/>
    <mergeCell ref="F226:I226"/>
    <mergeCell ref="L226:M226"/>
    <mergeCell ref="N226:Q226"/>
    <mergeCell ref="F227:I227"/>
    <mergeCell ref="L227:M227"/>
    <mergeCell ref="N227:Q227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03:I203"/>
    <mergeCell ref="L203:M203"/>
    <mergeCell ref="N203:Q203"/>
    <mergeCell ref="F204:I204"/>
    <mergeCell ref="L204:M204"/>
    <mergeCell ref="N204:Q204"/>
    <mergeCell ref="F206:I206"/>
    <mergeCell ref="L206:M206"/>
    <mergeCell ref="N206:Q206"/>
    <mergeCell ref="F199:I199"/>
    <mergeCell ref="L199:M199"/>
    <mergeCell ref="N199:Q199"/>
    <mergeCell ref="F200:I200"/>
    <mergeCell ref="L200:M200"/>
    <mergeCell ref="N200:Q200"/>
    <mergeCell ref="F202:I202"/>
    <mergeCell ref="L202:M202"/>
    <mergeCell ref="N202:Q202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2:I162"/>
    <mergeCell ref="L162:M162"/>
    <mergeCell ref="N162:Q162"/>
    <mergeCell ref="F163:I163"/>
    <mergeCell ref="L163:M163"/>
    <mergeCell ref="N163:Q163"/>
    <mergeCell ref="F165:I165"/>
    <mergeCell ref="L165:M165"/>
    <mergeCell ref="N165:Q165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3:I143"/>
    <mergeCell ref="L143:M143"/>
    <mergeCell ref="N143:Q143"/>
    <mergeCell ref="F145:I145"/>
    <mergeCell ref="L145:M145"/>
    <mergeCell ref="N145:Q145"/>
    <mergeCell ref="F146:I146"/>
    <mergeCell ref="L146:M146"/>
    <mergeCell ref="N146:Q146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16:P116"/>
    <mergeCell ref="M118:P118"/>
    <mergeCell ref="M120:Q120"/>
    <mergeCell ref="M121:Q121"/>
    <mergeCell ref="F123:I123"/>
    <mergeCell ref="L123:M123"/>
    <mergeCell ref="N123:Q123"/>
    <mergeCell ref="F127:I127"/>
    <mergeCell ref="L127:M127"/>
    <mergeCell ref="N127:Q127"/>
    <mergeCell ref="D102:H102"/>
    <mergeCell ref="N102:Q102"/>
    <mergeCell ref="D103:H103"/>
    <mergeCell ref="N103:Q103"/>
    <mergeCell ref="N104:Q104"/>
    <mergeCell ref="L106:Q106"/>
    <mergeCell ref="C112:Q112"/>
    <mergeCell ref="F114:P114"/>
    <mergeCell ref="F115:P115"/>
    <mergeCell ref="N95:Q95"/>
    <mergeCell ref="N96:Q96"/>
    <mergeCell ref="N98:Q98"/>
    <mergeCell ref="D99:H99"/>
    <mergeCell ref="N99:Q99"/>
    <mergeCell ref="D100:H100"/>
    <mergeCell ref="N100:Q100"/>
    <mergeCell ref="D101:H101"/>
    <mergeCell ref="N101:Q101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23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72"/>
  <sheetViews>
    <sheetView showGridLines="0" workbookViewId="0">
      <pane ySplit="1" topLeftCell="A3" activePane="bottomLeft" state="frozen"/>
      <selection pane="bottomLeft" activeCell="L167" sqref="L167:M167"/>
    </sheetView>
  </sheetViews>
  <sheetFormatPr defaultRowHeight="12"/>
  <cols>
    <col min="1" max="1" width="8.140625" customWidth="1"/>
    <col min="2" max="2" width="1.7109375" customWidth="1"/>
    <col min="3" max="4" width="4.140625" customWidth="1"/>
    <col min="5" max="5" width="17.140625" customWidth="1"/>
    <col min="6" max="7" width="11.140625" customWidth="1"/>
    <col min="8" max="8" width="12.28515625" customWidth="1"/>
    <col min="9" max="9" width="7" customWidth="1"/>
    <col min="10" max="10" width="5.140625" customWidth="1"/>
    <col min="11" max="11" width="11.28515625" customWidth="1"/>
    <col min="12" max="12" width="12" customWidth="1"/>
    <col min="13" max="14" width="6" customWidth="1"/>
    <col min="15" max="15" width="2" customWidth="1"/>
    <col min="16" max="16" width="12.285156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140625" hidden="1" customWidth="1"/>
    <col min="22" max="22" width="12.140625" hidden="1" customWidth="1"/>
    <col min="23" max="23" width="16.140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140625" hidden="1" customWidth="1"/>
    <col min="29" max="29" width="11" customWidth="1"/>
    <col min="30" max="30" width="15" customWidth="1"/>
    <col min="31" max="31" width="16.140625" customWidth="1"/>
    <col min="44" max="65" width="9.1406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133</v>
      </c>
      <c r="G1" s="14"/>
      <c r="H1" s="320" t="s">
        <v>134</v>
      </c>
      <c r="I1" s="320"/>
      <c r="J1" s="320"/>
      <c r="K1" s="320"/>
      <c r="L1" s="14" t="s">
        <v>135</v>
      </c>
      <c r="M1" s="12"/>
      <c r="N1" s="12"/>
      <c r="O1" s="13" t="s">
        <v>136</v>
      </c>
      <c r="P1" s="12"/>
      <c r="Q1" s="12"/>
      <c r="R1" s="12"/>
      <c r="S1" s="14" t="s">
        <v>137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>
      <c r="C2" s="235" t="s">
        <v>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79" t="s">
        <v>8</v>
      </c>
      <c r="T2" s="280"/>
      <c r="U2" s="280"/>
      <c r="V2" s="280"/>
      <c r="W2" s="280"/>
      <c r="X2" s="280"/>
      <c r="Y2" s="280"/>
      <c r="Z2" s="280"/>
      <c r="AA2" s="280"/>
      <c r="AB2" s="280"/>
      <c r="AC2" s="280"/>
      <c r="AT2" s="18" t="s">
        <v>92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75</v>
      </c>
    </row>
    <row r="4" spans="1:66" ht="36.9" customHeight="1">
      <c r="B4" s="22"/>
      <c r="C4" s="237" t="s">
        <v>138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"/>
      <c r="T4" s="24" t="s">
        <v>12</v>
      </c>
      <c r="AT4" s="18" t="s">
        <v>6</v>
      </c>
    </row>
    <row r="5" spans="1:66" ht="6.9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18</v>
      </c>
      <c r="E6" s="26"/>
      <c r="F6" s="286" t="str">
        <f>'Rekapitulácia stavby'!K6</f>
        <v>Novostavba materskej školy na parcele č.370/12, Púchov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6"/>
      <c r="R6" s="23"/>
    </row>
    <row r="7" spans="1:66" ht="25.35" customHeight="1">
      <c r="B7" s="22"/>
      <c r="C7" s="26"/>
      <c r="D7" s="30" t="s">
        <v>139</v>
      </c>
      <c r="E7" s="26"/>
      <c r="F7" s="286" t="s">
        <v>140</v>
      </c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6"/>
      <c r="R7" s="23"/>
    </row>
    <row r="8" spans="1:66" s="1" customFormat="1" ht="32.85" customHeight="1">
      <c r="B8" s="34"/>
      <c r="C8" s="35"/>
      <c r="D8" s="29" t="s">
        <v>141</v>
      </c>
      <c r="E8" s="35"/>
      <c r="F8" s="243" t="s">
        <v>833</v>
      </c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35"/>
      <c r="R8" s="36"/>
    </row>
    <row r="9" spans="1:66" s="1" customFormat="1" ht="14.4" customHeight="1">
      <c r="B9" s="34"/>
      <c r="C9" s="35"/>
      <c r="D9" s="30" t="s">
        <v>20</v>
      </c>
      <c r="E9" s="35"/>
      <c r="F9" s="28" t="s">
        <v>23</v>
      </c>
      <c r="G9" s="35"/>
      <c r="H9" s="35"/>
      <c r="I9" s="35"/>
      <c r="J9" s="35"/>
      <c r="K9" s="35"/>
      <c r="L9" s="35"/>
      <c r="M9" s="30" t="s">
        <v>21</v>
      </c>
      <c r="N9" s="35"/>
      <c r="O9" s="28" t="s">
        <v>5</v>
      </c>
      <c r="P9" s="35"/>
      <c r="Q9" s="35"/>
      <c r="R9" s="36"/>
    </row>
    <row r="10" spans="1:66" s="1" customFormat="1" ht="14.4" customHeight="1">
      <c r="B10" s="34"/>
      <c r="C10" s="35"/>
      <c r="D10" s="30" t="s">
        <v>22</v>
      </c>
      <c r="E10" s="35"/>
      <c r="F10" s="28" t="s">
        <v>23</v>
      </c>
      <c r="G10" s="35"/>
      <c r="H10" s="35"/>
      <c r="I10" s="35"/>
      <c r="J10" s="35"/>
      <c r="K10" s="35"/>
      <c r="L10" s="35"/>
      <c r="M10" s="30" t="s">
        <v>24</v>
      </c>
      <c r="N10" s="35"/>
      <c r="O10" s="289">
        <f>'Rekapitulácia stavby'!AN8</f>
        <v>43097</v>
      </c>
      <c r="P10" s="290"/>
      <c r="Q10" s="35"/>
      <c r="R10" s="36"/>
    </row>
    <row r="11" spans="1:66" s="1" customFormat="1" ht="10.65" customHeight="1"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/>
    </row>
    <row r="12" spans="1:66" s="1" customFormat="1" ht="14.4" customHeight="1">
      <c r="B12" s="34"/>
      <c r="C12" s="35"/>
      <c r="D12" s="30" t="s">
        <v>25</v>
      </c>
      <c r="E12" s="35"/>
      <c r="F12" s="35"/>
      <c r="G12" s="35"/>
      <c r="H12" s="35"/>
      <c r="I12" s="35"/>
      <c r="J12" s="35"/>
      <c r="K12" s="35"/>
      <c r="L12" s="35"/>
      <c r="M12" s="30" t="s">
        <v>26</v>
      </c>
      <c r="N12" s="35"/>
      <c r="O12" s="241" t="s">
        <v>5</v>
      </c>
      <c r="P12" s="241"/>
      <c r="Q12" s="35"/>
      <c r="R12" s="36"/>
    </row>
    <row r="13" spans="1:66" s="1" customFormat="1" ht="18" customHeight="1">
      <c r="B13" s="34"/>
      <c r="C13" s="35"/>
      <c r="D13" s="35"/>
      <c r="E13" s="28" t="s">
        <v>27</v>
      </c>
      <c r="F13" s="35"/>
      <c r="G13" s="35"/>
      <c r="H13" s="35"/>
      <c r="I13" s="35"/>
      <c r="J13" s="35"/>
      <c r="K13" s="35"/>
      <c r="L13" s="35"/>
      <c r="M13" s="30" t="s">
        <v>28</v>
      </c>
      <c r="N13" s="35"/>
      <c r="O13" s="241" t="s">
        <v>5</v>
      </c>
      <c r="P13" s="241"/>
      <c r="Q13" s="35"/>
      <c r="R13" s="36"/>
    </row>
    <row r="14" spans="1:66" s="1" customFormat="1" ht="6.9" customHeight="1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</row>
    <row r="15" spans="1:66" s="1" customFormat="1" ht="14.4" customHeight="1">
      <c r="B15" s="34"/>
      <c r="C15" s="35"/>
      <c r="D15" s="30" t="s">
        <v>29</v>
      </c>
      <c r="E15" s="35"/>
      <c r="F15" s="35"/>
      <c r="G15" s="35"/>
      <c r="H15" s="35"/>
      <c r="I15" s="35"/>
      <c r="J15" s="35"/>
      <c r="K15" s="35"/>
      <c r="L15" s="35"/>
      <c r="M15" s="30" t="s">
        <v>26</v>
      </c>
      <c r="N15" s="35"/>
      <c r="O15" s="291" t="str">
        <f>IF('Rekapitulácia stavby'!AN13="","",'Rekapitulácia stavby'!AN13)</f>
        <v>36 833 380</v>
      </c>
      <c r="P15" s="241"/>
      <c r="Q15" s="35"/>
      <c r="R15" s="36"/>
    </row>
    <row r="16" spans="1:66" s="1" customFormat="1" ht="18" customHeight="1">
      <c r="B16" s="34"/>
      <c r="C16" s="35"/>
      <c r="D16" s="35"/>
      <c r="E16" s="291" t="str">
        <f>IF('Rekapitulácia stavby'!E14="","",'Rekapitulácia stavby'!E14)</f>
        <v>M - SILNICE SK s.r.o.</v>
      </c>
      <c r="F16" s="292"/>
      <c r="G16" s="292"/>
      <c r="H16" s="292"/>
      <c r="I16" s="292"/>
      <c r="J16" s="292"/>
      <c r="K16" s="292"/>
      <c r="L16" s="292"/>
      <c r="M16" s="30" t="s">
        <v>28</v>
      </c>
      <c r="N16" s="35"/>
      <c r="O16" s="291" t="str">
        <f>IF('Rekapitulácia stavby'!AN14="","",'Rekapitulácia stavby'!AN14)</f>
        <v>SK2022448098</v>
      </c>
      <c r="P16" s="241"/>
      <c r="Q16" s="35"/>
      <c r="R16" s="36"/>
    </row>
    <row r="17" spans="2:18" s="1" customFormat="1" ht="6.9" customHeight="1"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/>
    </row>
    <row r="18" spans="2:18" s="1" customFormat="1" ht="14.4" customHeight="1">
      <c r="B18" s="34"/>
      <c r="C18" s="35"/>
      <c r="D18" s="30" t="s">
        <v>31</v>
      </c>
      <c r="E18" s="35"/>
      <c r="F18" s="35"/>
      <c r="G18" s="35"/>
      <c r="H18" s="35"/>
      <c r="I18" s="35"/>
      <c r="J18" s="35"/>
      <c r="K18" s="35"/>
      <c r="L18" s="35"/>
      <c r="M18" s="30" t="s">
        <v>26</v>
      </c>
      <c r="N18" s="35"/>
      <c r="O18" s="241" t="s">
        <v>5</v>
      </c>
      <c r="P18" s="241"/>
      <c r="Q18" s="35"/>
      <c r="R18" s="36"/>
    </row>
    <row r="19" spans="2:18" s="1" customFormat="1" ht="18" customHeight="1">
      <c r="B19" s="34"/>
      <c r="C19" s="35"/>
      <c r="D19" s="35"/>
      <c r="E19" s="28" t="s">
        <v>32</v>
      </c>
      <c r="F19" s="35"/>
      <c r="G19" s="35"/>
      <c r="H19" s="35"/>
      <c r="I19" s="35"/>
      <c r="J19" s="35"/>
      <c r="K19" s="35"/>
      <c r="L19" s="35"/>
      <c r="M19" s="30" t="s">
        <v>28</v>
      </c>
      <c r="N19" s="35"/>
      <c r="O19" s="241" t="s">
        <v>5</v>
      </c>
      <c r="P19" s="241"/>
      <c r="Q19" s="35"/>
      <c r="R19" s="36"/>
    </row>
    <row r="20" spans="2:18" s="1" customFormat="1" ht="6.9" customHeight="1"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6"/>
    </row>
    <row r="21" spans="2:18" s="1" customFormat="1" ht="14.4" customHeight="1">
      <c r="B21" s="34"/>
      <c r="C21" s="35"/>
      <c r="D21" s="30" t="s">
        <v>34</v>
      </c>
      <c r="E21" s="35"/>
      <c r="F21" s="35"/>
      <c r="G21" s="35"/>
      <c r="H21" s="35"/>
      <c r="I21" s="35"/>
      <c r="J21" s="35"/>
      <c r="K21" s="35"/>
      <c r="L21" s="35"/>
      <c r="M21" s="30" t="s">
        <v>26</v>
      </c>
      <c r="N21" s="35"/>
      <c r="O21" s="241" t="str">
        <f>IF('Rekapitulácia stavby'!AN19="","",'Rekapitulácia stavby'!AN19)</f>
        <v/>
      </c>
      <c r="P21" s="241"/>
      <c r="Q21" s="35"/>
      <c r="R21" s="36"/>
    </row>
    <row r="22" spans="2:18" s="1" customFormat="1" ht="18" customHeight="1">
      <c r="B22" s="34"/>
      <c r="C22" s="35"/>
      <c r="D22" s="35"/>
      <c r="E22" s="28" t="str">
        <f>IF('Rekapitulácia stavby'!E20="","",'Rekapitulácia stavby'!E20)</f>
        <v xml:space="preserve"> </v>
      </c>
      <c r="F22" s="35"/>
      <c r="G22" s="35"/>
      <c r="H22" s="35"/>
      <c r="I22" s="35"/>
      <c r="J22" s="35"/>
      <c r="K22" s="35"/>
      <c r="L22" s="35"/>
      <c r="M22" s="30" t="s">
        <v>28</v>
      </c>
      <c r="N22" s="35"/>
      <c r="O22" s="241" t="str">
        <f>IF('Rekapitulácia stavby'!AN20="","",'Rekapitulácia stavby'!AN20)</f>
        <v/>
      </c>
      <c r="P22" s="241"/>
      <c r="Q22" s="35"/>
      <c r="R22" s="36"/>
    </row>
    <row r="23" spans="2:18" s="1" customFormat="1" ht="6.9" customHeight="1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4.4" customHeight="1">
      <c r="B24" s="34"/>
      <c r="C24" s="35"/>
      <c r="D24" s="30" t="s">
        <v>35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</row>
    <row r="25" spans="2:18" s="1" customFormat="1" ht="22.5" customHeight="1">
      <c r="B25" s="34"/>
      <c r="C25" s="35"/>
      <c r="D25" s="35"/>
      <c r="E25" s="246" t="s">
        <v>5</v>
      </c>
      <c r="F25" s="246"/>
      <c r="G25" s="246"/>
      <c r="H25" s="246"/>
      <c r="I25" s="246"/>
      <c r="J25" s="246"/>
      <c r="K25" s="246"/>
      <c r="L25" s="246"/>
      <c r="M25" s="35"/>
      <c r="N25" s="35"/>
      <c r="O25" s="35"/>
      <c r="P25" s="35"/>
      <c r="Q25" s="35"/>
      <c r="R25" s="36"/>
    </row>
    <row r="26" spans="2:18" s="1" customFormat="1" ht="6.9" customHeight="1"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6"/>
    </row>
    <row r="27" spans="2:18" s="1" customFormat="1" ht="6.9" customHeight="1">
      <c r="B27" s="34"/>
      <c r="C27" s="35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35"/>
      <c r="R27" s="36"/>
    </row>
    <row r="28" spans="2:18" s="1" customFormat="1" ht="14.4" customHeight="1">
      <c r="B28" s="34"/>
      <c r="C28" s="35"/>
      <c r="D28" s="122" t="s">
        <v>143</v>
      </c>
      <c r="E28" s="35"/>
      <c r="F28" s="35"/>
      <c r="G28" s="35"/>
      <c r="H28" s="35"/>
      <c r="I28" s="35"/>
      <c r="J28" s="35"/>
      <c r="K28" s="35"/>
      <c r="L28" s="35"/>
      <c r="M28" s="247">
        <f>N89</f>
        <v>22784.839999999993</v>
      </c>
      <c r="N28" s="247"/>
      <c r="O28" s="247"/>
      <c r="P28" s="247"/>
      <c r="Q28" s="35"/>
      <c r="R28" s="36"/>
    </row>
    <row r="29" spans="2:18" s="1" customFormat="1" ht="14.4" customHeight="1">
      <c r="B29" s="34"/>
      <c r="C29" s="35"/>
      <c r="D29" s="33" t="s">
        <v>127</v>
      </c>
      <c r="E29" s="35"/>
      <c r="F29" s="35"/>
      <c r="G29" s="35"/>
      <c r="H29" s="35"/>
      <c r="I29" s="35"/>
      <c r="J29" s="35"/>
      <c r="K29" s="35"/>
      <c r="L29" s="35"/>
      <c r="M29" s="247">
        <f>N93</f>
        <v>0</v>
      </c>
      <c r="N29" s="247"/>
      <c r="O29" s="247"/>
      <c r="P29" s="247"/>
      <c r="Q29" s="35"/>
      <c r="R29" s="36"/>
    </row>
    <row r="30" spans="2:18" s="1" customFormat="1" ht="6.9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6"/>
    </row>
    <row r="31" spans="2:18" s="1" customFormat="1" ht="25.35" customHeight="1">
      <c r="B31" s="34"/>
      <c r="C31" s="35"/>
      <c r="D31" s="123" t="s">
        <v>38</v>
      </c>
      <c r="E31" s="35"/>
      <c r="F31" s="35"/>
      <c r="G31" s="35"/>
      <c r="H31" s="35"/>
      <c r="I31" s="35"/>
      <c r="J31" s="35"/>
      <c r="K31" s="35"/>
      <c r="L31" s="35"/>
      <c r="M31" s="293">
        <f>ROUND(M28+M29,2)</f>
        <v>22784.84</v>
      </c>
      <c r="N31" s="288"/>
      <c r="O31" s="288"/>
      <c r="P31" s="288"/>
      <c r="Q31" s="35"/>
      <c r="R31" s="36"/>
    </row>
    <row r="32" spans="2:18" s="1" customFormat="1" ht="6.9" customHeight="1">
      <c r="B32" s="34"/>
      <c r="C32" s="35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35"/>
      <c r="R32" s="36"/>
    </row>
    <row r="33" spans="2:18" s="1" customFormat="1" ht="14.4" customHeight="1">
      <c r="B33" s="34"/>
      <c r="C33" s="35"/>
      <c r="D33" s="41" t="s">
        <v>39</v>
      </c>
      <c r="E33" s="41" t="s">
        <v>40</v>
      </c>
      <c r="F33" s="42">
        <v>0.2</v>
      </c>
      <c r="G33" s="124" t="s">
        <v>41</v>
      </c>
      <c r="H33" s="294">
        <f>(SUM(BE93:BE100)+SUM(BE119:BE170))</f>
        <v>0</v>
      </c>
      <c r="I33" s="288"/>
      <c r="J33" s="288"/>
      <c r="K33" s="35"/>
      <c r="L33" s="35"/>
      <c r="M33" s="294">
        <f>ROUND((SUM(BE93:BE100)+SUM(BE119:BE170)), 2)*F33</f>
        <v>0</v>
      </c>
      <c r="N33" s="288"/>
      <c r="O33" s="288"/>
      <c r="P33" s="288"/>
      <c r="Q33" s="35"/>
      <c r="R33" s="36"/>
    </row>
    <row r="34" spans="2:18" s="1" customFormat="1" ht="14.4" customHeight="1">
      <c r="B34" s="34"/>
      <c r="C34" s="35"/>
      <c r="D34" s="35"/>
      <c r="E34" s="41" t="s">
        <v>42</v>
      </c>
      <c r="F34" s="42">
        <v>0.2</v>
      </c>
      <c r="G34" s="124" t="s">
        <v>41</v>
      </c>
      <c r="H34" s="294">
        <f>(SUM(BF93:BF100)+SUM(BF119:BF170))</f>
        <v>22784.839999999993</v>
      </c>
      <c r="I34" s="288"/>
      <c r="J34" s="288"/>
      <c r="K34" s="35"/>
      <c r="L34" s="35"/>
      <c r="M34" s="294">
        <f>ROUND((SUM(BF93:BF100)+SUM(BF119:BF170)), 2)*F34</f>
        <v>4556.9679999999998</v>
      </c>
      <c r="N34" s="288"/>
      <c r="O34" s="288"/>
      <c r="P34" s="288"/>
      <c r="Q34" s="35"/>
      <c r="R34" s="36"/>
    </row>
    <row r="35" spans="2:18" s="1" customFormat="1" ht="14.4" hidden="1" customHeight="1">
      <c r="B35" s="34"/>
      <c r="C35" s="35"/>
      <c r="D35" s="35"/>
      <c r="E35" s="41" t="s">
        <v>43</v>
      </c>
      <c r="F35" s="42">
        <v>0.2</v>
      </c>
      <c r="G35" s="124" t="s">
        <v>41</v>
      </c>
      <c r="H35" s="294">
        <f>(SUM(BG93:BG100)+SUM(BG119:BG170))</f>
        <v>0</v>
      </c>
      <c r="I35" s="288"/>
      <c r="J35" s="288"/>
      <c r="K35" s="35"/>
      <c r="L35" s="35"/>
      <c r="M35" s="294">
        <v>0</v>
      </c>
      <c r="N35" s="288"/>
      <c r="O35" s="288"/>
      <c r="P35" s="288"/>
      <c r="Q35" s="35"/>
      <c r="R35" s="36"/>
    </row>
    <row r="36" spans="2:18" s="1" customFormat="1" ht="14.4" hidden="1" customHeight="1">
      <c r="B36" s="34"/>
      <c r="C36" s="35"/>
      <c r="D36" s="35"/>
      <c r="E36" s="41" t="s">
        <v>44</v>
      </c>
      <c r="F36" s="42">
        <v>0.2</v>
      </c>
      <c r="G36" s="124" t="s">
        <v>41</v>
      </c>
      <c r="H36" s="294">
        <f>(SUM(BH93:BH100)+SUM(BH119:BH170))</f>
        <v>0</v>
      </c>
      <c r="I36" s="288"/>
      <c r="J36" s="288"/>
      <c r="K36" s="35"/>
      <c r="L36" s="35"/>
      <c r="M36" s="294">
        <v>0</v>
      </c>
      <c r="N36" s="288"/>
      <c r="O36" s="288"/>
      <c r="P36" s="288"/>
      <c r="Q36" s="35"/>
      <c r="R36" s="36"/>
    </row>
    <row r="37" spans="2:18" s="1" customFormat="1" ht="14.4" hidden="1" customHeight="1">
      <c r="B37" s="34"/>
      <c r="C37" s="35"/>
      <c r="D37" s="35"/>
      <c r="E37" s="41" t="s">
        <v>45</v>
      </c>
      <c r="F37" s="42">
        <v>0</v>
      </c>
      <c r="G37" s="124" t="s">
        <v>41</v>
      </c>
      <c r="H37" s="294">
        <f>(SUM(BI93:BI100)+SUM(BI119:BI170))</f>
        <v>0</v>
      </c>
      <c r="I37" s="288"/>
      <c r="J37" s="288"/>
      <c r="K37" s="35"/>
      <c r="L37" s="35"/>
      <c r="M37" s="294">
        <v>0</v>
      </c>
      <c r="N37" s="288"/>
      <c r="O37" s="288"/>
      <c r="P37" s="288"/>
      <c r="Q37" s="35"/>
      <c r="R37" s="36"/>
    </row>
    <row r="38" spans="2:18" s="1" customFormat="1" ht="6.9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6"/>
    </row>
    <row r="39" spans="2:18" s="1" customFormat="1" ht="25.35" customHeight="1">
      <c r="B39" s="34"/>
      <c r="C39" s="120"/>
      <c r="D39" s="125" t="s">
        <v>46</v>
      </c>
      <c r="E39" s="74"/>
      <c r="F39" s="74"/>
      <c r="G39" s="126" t="s">
        <v>47</v>
      </c>
      <c r="H39" s="127" t="s">
        <v>48</v>
      </c>
      <c r="I39" s="74"/>
      <c r="J39" s="74"/>
      <c r="K39" s="74"/>
      <c r="L39" s="295">
        <f>SUM(M31:M37)</f>
        <v>27341.808000000001</v>
      </c>
      <c r="M39" s="295"/>
      <c r="N39" s="295"/>
      <c r="O39" s="295"/>
      <c r="P39" s="296"/>
      <c r="Q39" s="120"/>
      <c r="R39" s="36"/>
    </row>
    <row r="40" spans="2:18" s="1" customFormat="1" ht="14.4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s="1" customFormat="1" ht="14.4" customHeight="1"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4.4">
      <c r="B50" s="34"/>
      <c r="C50" s="35"/>
      <c r="D50" s="49" t="s">
        <v>49</v>
      </c>
      <c r="E50" s="50"/>
      <c r="F50" s="50"/>
      <c r="G50" s="50"/>
      <c r="H50" s="51"/>
      <c r="I50" s="35"/>
      <c r="J50" s="49" t="s">
        <v>50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2"/>
      <c r="C51" s="26"/>
      <c r="D51" s="52"/>
      <c r="E51" s="26"/>
      <c r="F51" s="26"/>
      <c r="G51" s="26"/>
      <c r="H51" s="53"/>
      <c r="I51" s="26"/>
      <c r="J51" s="52"/>
      <c r="K51" s="26"/>
      <c r="L51" s="26"/>
      <c r="M51" s="26"/>
      <c r="N51" s="26"/>
      <c r="O51" s="26"/>
      <c r="P51" s="53"/>
      <c r="Q51" s="26"/>
      <c r="R51" s="23"/>
    </row>
    <row r="52" spans="2:18">
      <c r="B52" s="22"/>
      <c r="C52" s="26"/>
      <c r="D52" s="52"/>
      <c r="E52" s="26"/>
      <c r="F52" s="26"/>
      <c r="G52" s="26"/>
      <c r="H52" s="53"/>
      <c r="I52" s="26"/>
      <c r="J52" s="52"/>
      <c r="K52" s="26"/>
      <c r="L52" s="26"/>
      <c r="M52" s="26"/>
      <c r="N52" s="26"/>
      <c r="O52" s="26"/>
      <c r="P52" s="53"/>
      <c r="Q52" s="26"/>
      <c r="R52" s="23"/>
    </row>
    <row r="53" spans="2:18">
      <c r="B53" s="22"/>
      <c r="C53" s="26"/>
      <c r="D53" s="52"/>
      <c r="E53" s="26"/>
      <c r="F53" s="26"/>
      <c r="G53" s="26"/>
      <c r="H53" s="53"/>
      <c r="I53" s="26"/>
      <c r="J53" s="52"/>
      <c r="K53" s="26"/>
      <c r="L53" s="26"/>
      <c r="M53" s="26"/>
      <c r="N53" s="26"/>
      <c r="O53" s="26"/>
      <c r="P53" s="53"/>
      <c r="Q53" s="26"/>
      <c r="R53" s="23"/>
    </row>
    <row r="54" spans="2:18">
      <c r="B54" s="22"/>
      <c r="C54" s="26"/>
      <c r="D54" s="52"/>
      <c r="E54" s="26"/>
      <c r="F54" s="26"/>
      <c r="G54" s="26"/>
      <c r="H54" s="53"/>
      <c r="I54" s="26"/>
      <c r="J54" s="52"/>
      <c r="K54" s="26"/>
      <c r="L54" s="26"/>
      <c r="M54" s="26"/>
      <c r="N54" s="26"/>
      <c r="O54" s="26"/>
      <c r="P54" s="53"/>
      <c r="Q54" s="26"/>
      <c r="R54" s="23"/>
    </row>
    <row r="55" spans="2:18">
      <c r="B55" s="22"/>
      <c r="C55" s="26"/>
      <c r="D55" s="52"/>
      <c r="E55" s="26"/>
      <c r="F55" s="26"/>
      <c r="G55" s="26"/>
      <c r="H55" s="53"/>
      <c r="I55" s="26"/>
      <c r="J55" s="52"/>
      <c r="K55" s="26"/>
      <c r="L55" s="26"/>
      <c r="M55" s="26"/>
      <c r="N55" s="26"/>
      <c r="O55" s="26"/>
      <c r="P55" s="53"/>
      <c r="Q55" s="26"/>
      <c r="R55" s="23"/>
    </row>
    <row r="56" spans="2:18">
      <c r="B56" s="22"/>
      <c r="C56" s="26"/>
      <c r="D56" s="52"/>
      <c r="E56" s="26"/>
      <c r="F56" s="26"/>
      <c r="G56" s="26"/>
      <c r="H56" s="53"/>
      <c r="I56" s="26"/>
      <c r="J56" s="52"/>
      <c r="K56" s="26"/>
      <c r="L56" s="26"/>
      <c r="M56" s="26"/>
      <c r="N56" s="26"/>
      <c r="O56" s="26"/>
      <c r="P56" s="53"/>
      <c r="Q56" s="26"/>
      <c r="R56" s="23"/>
    </row>
    <row r="57" spans="2:18">
      <c r="B57" s="22"/>
      <c r="C57" s="26"/>
      <c r="D57" s="52"/>
      <c r="E57" s="26"/>
      <c r="F57" s="26"/>
      <c r="G57" s="26"/>
      <c r="H57" s="53"/>
      <c r="I57" s="26"/>
      <c r="J57" s="52"/>
      <c r="K57" s="26"/>
      <c r="L57" s="26"/>
      <c r="M57" s="26"/>
      <c r="N57" s="26"/>
      <c r="O57" s="26"/>
      <c r="P57" s="53"/>
      <c r="Q57" s="26"/>
      <c r="R57" s="23"/>
    </row>
    <row r="58" spans="2:18">
      <c r="B58" s="22"/>
      <c r="C58" s="26"/>
      <c r="D58" s="52"/>
      <c r="E58" s="26"/>
      <c r="F58" s="26"/>
      <c r="G58" s="26"/>
      <c r="H58" s="53"/>
      <c r="I58" s="26"/>
      <c r="J58" s="52"/>
      <c r="K58" s="26"/>
      <c r="L58" s="26"/>
      <c r="M58" s="26"/>
      <c r="N58" s="26"/>
      <c r="O58" s="26"/>
      <c r="P58" s="53"/>
      <c r="Q58" s="26"/>
      <c r="R58" s="23"/>
    </row>
    <row r="59" spans="2:18" s="1" customFormat="1" ht="14.4">
      <c r="B59" s="34"/>
      <c r="C59" s="35"/>
      <c r="D59" s="54" t="s">
        <v>51</v>
      </c>
      <c r="E59" s="55"/>
      <c r="F59" s="55"/>
      <c r="G59" s="56" t="s">
        <v>52</v>
      </c>
      <c r="H59" s="57"/>
      <c r="I59" s="35"/>
      <c r="J59" s="54" t="s">
        <v>51</v>
      </c>
      <c r="K59" s="55"/>
      <c r="L59" s="55"/>
      <c r="M59" s="55"/>
      <c r="N59" s="56" t="s">
        <v>52</v>
      </c>
      <c r="O59" s="55"/>
      <c r="P59" s="57"/>
      <c r="Q59" s="35"/>
      <c r="R59" s="36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4.4">
      <c r="B61" s="34"/>
      <c r="C61" s="35"/>
      <c r="D61" s="49" t="s">
        <v>53</v>
      </c>
      <c r="E61" s="50"/>
      <c r="F61" s="50"/>
      <c r="G61" s="50"/>
      <c r="H61" s="51"/>
      <c r="I61" s="35"/>
      <c r="J61" s="49" t="s">
        <v>54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2"/>
      <c r="C62" s="26"/>
      <c r="D62" s="52"/>
      <c r="E62" s="26"/>
      <c r="F62" s="26"/>
      <c r="G62" s="26"/>
      <c r="H62" s="53"/>
      <c r="I62" s="26"/>
      <c r="J62" s="52"/>
      <c r="K62" s="26"/>
      <c r="L62" s="26"/>
      <c r="M62" s="26"/>
      <c r="N62" s="26"/>
      <c r="O62" s="26"/>
      <c r="P62" s="53"/>
      <c r="Q62" s="26"/>
      <c r="R62" s="23"/>
    </row>
    <row r="63" spans="2:18">
      <c r="B63" s="22"/>
      <c r="C63" s="26"/>
      <c r="D63" s="52"/>
      <c r="E63" s="26"/>
      <c r="F63" s="26"/>
      <c r="G63" s="26"/>
      <c r="H63" s="53"/>
      <c r="I63" s="26"/>
      <c r="J63" s="52"/>
      <c r="K63" s="26"/>
      <c r="L63" s="26"/>
      <c r="M63" s="26"/>
      <c r="N63" s="26"/>
      <c r="O63" s="26"/>
      <c r="P63" s="53"/>
      <c r="Q63" s="26"/>
      <c r="R63" s="23"/>
    </row>
    <row r="64" spans="2:18">
      <c r="B64" s="22"/>
      <c r="C64" s="26"/>
      <c r="D64" s="52"/>
      <c r="E64" s="26"/>
      <c r="F64" s="26"/>
      <c r="G64" s="26"/>
      <c r="H64" s="53"/>
      <c r="I64" s="26"/>
      <c r="J64" s="52"/>
      <c r="K64" s="26"/>
      <c r="L64" s="26"/>
      <c r="M64" s="26"/>
      <c r="N64" s="26"/>
      <c r="O64" s="26"/>
      <c r="P64" s="53"/>
      <c r="Q64" s="26"/>
      <c r="R64" s="23"/>
    </row>
    <row r="65" spans="2:18">
      <c r="B65" s="22"/>
      <c r="C65" s="26"/>
      <c r="D65" s="52"/>
      <c r="E65" s="26"/>
      <c r="F65" s="26"/>
      <c r="G65" s="26"/>
      <c r="H65" s="53"/>
      <c r="I65" s="26"/>
      <c r="J65" s="52"/>
      <c r="K65" s="26"/>
      <c r="L65" s="26"/>
      <c r="M65" s="26"/>
      <c r="N65" s="26"/>
      <c r="O65" s="26"/>
      <c r="P65" s="53"/>
      <c r="Q65" s="26"/>
      <c r="R65" s="23"/>
    </row>
    <row r="66" spans="2:18">
      <c r="B66" s="22"/>
      <c r="C66" s="26"/>
      <c r="D66" s="52"/>
      <c r="E66" s="26"/>
      <c r="F66" s="26"/>
      <c r="G66" s="26"/>
      <c r="H66" s="53"/>
      <c r="I66" s="26"/>
      <c r="J66" s="52"/>
      <c r="K66" s="26"/>
      <c r="L66" s="26"/>
      <c r="M66" s="26"/>
      <c r="N66" s="26"/>
      <c r="O66" s="26"/>
      <c r="P66" s="53"/>
      <c r="Q66" s="26"/>
      <c r="R66" s="23"/>
    </row>
    <row r="67" spans="2:18">
      <c r="B67" s="22"/>
      <c r="C67" s="26"/>
      <c r="D67" s="52"/>
      <c r="E67" s="26"/>
      <c r="F67" s="26"/>
      <c r="G67" s="26"/>
      <c r="H67" s="53"/>
      <c r="I67" s="26"/>
      <c r="J67" s="52"/>
      <c r="K67" s="26"/>
      <c r="L67" s="26"/>
      <c r="M67" s="26"/>
      <c r="N67" s="26"/>
      <c r="O67" s="26"/>
      <c r="P67" s="53"/>
      <c r="Q67" s="26"/>
      <c r="R67" s="23"/>
    </row>
    <row r="68" spans="2:18">
      <c r="B68" s="22"/>
      <c r="C68" s="26"/>
      <c r="D68" s="52"/>
      <c r="E68" s="26"/>
      <c r="F68" s="26"/>
      <c r="G68" s="26"/>
      <c r="H68" s="53"/>
      <c r="I68" s="26"/>
      <c r="J68" s="52"/>
      <c r="K68" s="26"/>
      <c r="L68" s="26"/>
      <c r="M68" s="26"/>
      <c r="N68" s="26"/>
      <c r="O68" s="26"/>
      <c r="P68" s="53"/>
      <c r="Q68" s="26"/>
      <c r="R68" s="23"/>
    </row>
    <row r="69" spans="2:18">
      <c r="B69" s="22"/>
      <c r="C69" s="26"/>
      <c r="D69" s="52"/>
      <c r="E69" s="26"/>
      <c r="F69" s="26"/>
      <c r="G69" s="26"/>
      <c r="H69" s="53"/>
      <c r="I69" s="26"/>
      <c r="J69" s="52"/>
      <c r="K69" s="26"/>
      <c r="L69" s="26"/>
      <c r="M69" s="26"/>
      <c r="N69" s="26"/>
      <c r="O69" s="26"/>
      <c r="P69" s="53"/>
      <c r="Q69" s="26"/>
      <c r="R69" s="23"/>
    </row>
    <row r="70" spans="2:18" s="1" customFormat="1" ht="14.4">
      <c r="B70" s="34"/>
      <c r="C70" s="35"/>
      <c r="D70" s="54" t="s">
        <v>51</v>
      </c>
      <c r="E70" s="55"/>
      <c r="F70" s="55"/>
      <c r="G70" s="56" t="s">
        <v>52</v>
      </c>
      <c r="H70" s="57"/>
      <c r="I70" s="35"/>
      <c r="J70" s="54" t="s">
        <v>51</v>
      </c>
      <c r="K70" s="55"/>
      <c r="L70" s="55"/>
      <c r="M70" s="55"/>
      <c r="N70" s="56" t="s">
        <v>52</v>
      </c>
      <c r="O70" s="55"/>
      <c r="P70" s="57"/>
      <c r="Q70" s="35"/>
      <c r="R70" s="36"/>
    </row>
    <row r="71" spans="2:18" s="1" customFormat="1" ht="14.4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" customHeight="1">
      <c r="B76" s="34"/>
      <c r="C76" s="237" t="s">
        <v>144</v>
      </c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36"/>
    </row>
    <row r="77" spans="2:18" s="1" customFormat="1" ht="6.9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0" t="s">
        <v>18</v>
      </c>
      <c r="D78" s="35"/>
      <c r="E78" s="35"/>
      <c r="F78" s="286" t="str">
        <f>F6</f>
        <v>Novostavba materskej školy na parcele č.370/12, Púchov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5"/>
      <c r="R78" s="36"/>
    </row>
    <row r="79" spans="2:18" ht="30" customHeight="1">
      <c r="B79" s="22"/>
      <c r="C79" s="30" t="s">
        <v>139</v>
      </c>
      <c r="D79" s="26"/>
      <c r="E79" s="26"/>
      <c r="F79" s="286" t="s">
        <v>140</v>
      </c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6"/>
      <c r="R79" s="23"/>
    </row>
    <row r="80" spans="2:18" s="1" customFormat="1" ht="36.9" customHeight="1">
      <c r="B80" s="34"/>
      <c r="C80" s="68" t="s">
        <v>141</v>
      </c>
      <c r="D80" s="35"/>
      <c r="E80" s="35"/>
      <c r="F80" s="257" t="str">
        <f>F8</f>
        <v>3 - Vzduchotechnika</v>
      </c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35"/>
      <c r="R80" s="36"/>
    </row>
    <row r="81" spans="2:65" s="1" customFormat="1" ht="6.9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6"/>
    </row>
    <row r="82" spans="2:65" s="1" customFormat="1" ht="18" customHeight="1">
      <c r="B82" s="34"/>
      <c r="C82" s="30" t="s">
        <v>22</v>
      </c>
      <c r="D82" s="35"/>
      <c r="E82" s="35"/>
      <c r="F82" s="28" t="str">
        <f>F10</f>
        <v xml:space="preserve"> </v>
      </c>
      <c r="G82" s="35"/>
      <c r="H82" s="35"/>
      <c r="I82" s="35"/>
      <c r="J82" s="35"/>
      <c r="K82" s="30" t="s">
        <v>24</v>
      </c>
      <c r="L82" s="35"/>
      <c r="M82" s="290">
        <f>IF(O10="","",O10)</f>
        <v>43097</v>
      </c>
      <c r="N82" s="290"/>
      <c r="O82" s="290"/>
      <c r="P82" s="290"/>
      <c r="Q82" s="35"/>
      <c r="R82" s="36"/>
    </row>
    <row r="83" spans="2:65" s="1" customFormat="1" ht="6.9" customHeight="1"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6"/>
    </row>
    <row r="84" spans="2:65" s="1" customFormat="1" ht="13.2">
      <c r="B84" s="34"/>
      <c r="C84" s="30" t="s">
        <v>25</v>
      </c>
      <c r="D84" s="35"/>
      <c r="E84" s="35"/>
      <c r="F84" s="28" t="str">
        <f>E13</f>
        <v>RKC Žilinská diecéza</v>
      </c>
      <c r="G84" s="35"/>
      <c r="H84" s="35"/>
      <c r="I84" s="35"/>
      <c r="J84" s="35"/>
      <c r="K84" s="30" t="s">
        <v>31</v>
      </c>
      <c r="L84" s="35"/>
      <c r="M84" s="241" t="str">
        <f>E19</f>
        <v>Ing. arch. Ľubomír Zaymus</v>
      </c>
      <c r="N84" s="241"/>
      <c r="O84" s="241"/>
      <c r="P84" s="241"/>
      <c r="Q84" s="241"/>
      <c r="R84" s="36"/>
    </row>
    <row r="85" spans="2:65" s="1" customFormat="1" ht="14.4" customHeight="1">
      <c r="B85" s="34"/>
      <c r="C85" s="30" t="s">
        <v>29</v>
      </c>
      <c r="D85" s="35"/>
      <c r="E85" s="35"/>
      <c r="F85" s="28" t="str">
        <f>IF(E16="","",E16)</f>
        <v>M - SILNICE SK s.r.o.</v>
      </c>
      <c r="G85" s="35"/>
      <c r="H85" s="35"/>
      <c r="I85" s="35"/>
      <c r="J85" s="35"/>
      <c r="K85" s="30" t="s">
        <v>34</v>
      </c>
      <c r="L85" s="35"/>
      <c r="M85" s="241" t="str">
        <f>E22</f>
        <v xml:space="preserve"> </v>
      </c>
      <c r="N85" s="241"/>
      <c r="O85" s="241"/>
      <c r="P85" s="241"/>
      <c r="Q85" s="241"/>
      <c r="R85" s="36"/>
    </row>
    <row r="86" spans="2:65" s="1" customFormat="1" ht="10.35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6"/>
    </row>
    <row r="87" spans="2:65" s="1" customFormat="1" ht="29.25" customHeight="1">
      <c r="B87" s="34"/>
      <c r="C87" s="297" t="s">
        <v>145</v>
      </c>
      <c r="D87" s="298"/>
      <c r="E87" s="298"/>
      <c r="F87" s="298"/>
      <c r="G87" s="298"/>
      <c r="H87" s="120"/>
      <c r="I87" s="120"/>
      <c r="J87" s="120"/>
      <c r="K87" s="120"/>
      <c r="L87" s="120"/>
      <c r="M87" s="120"/>
      <c r="N87" s="297" t="s">
        <v>146</v>
      </c>
      <c r="O87" s="298"/>
      <c r="P87" s="298"/>
      <c r="Q87" s="298"/>
      <c r="R87" s="36"/>
    </row>
    <row r="88" spans="2:65" s="1" customFormat="1" ht="10.35" customHeight="1"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6"/>
    </row>
    <row r="89" spans="2:65" s="1" customFormat="1" ht="29.25" customHeight="1">
      <c r="B89" s="34"/>
      <c r="C89" s="128" t="s">
        <v>147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285">
        <f>N119</f>
        <v>22784.839999999993</v>
      </c>
      <c r="O89" s="324"/>
      <c r="P89" s="324"/>
      <c r="Q89" s="324"/>
      <c r="R89" s="36"/>
      <c r="AU89" s="18" t="s">
        <v>148</v>
      </c>
    </row>
    <row r="90" spans="2:65" s="7" customFormat="1" ht="24.9" customHeight="1">
      <c r="B90" s="129"/>
      <c r="C90" s="130"/>
      <c r="D90" s="131" t="s">
        <v>155</v>
      </c>
      <c r="E90" s="130"/>
      <c r="F90" s="130"/>
      <c r="G90" s="130"/>
      <c r="H90" s="130"/>
      <c r="I90" s="130"/>
      <c r="J90" s="130"/>
      <c r="K90" s="130"/>
      <c r="L90" s="130"/>
      <c r="M90" s="130"/>
      <c r="N90" s="300">
        <f>N120</f>
        <v>22784.839999999993</v>
      </c>
      <c r="O90" s="301"/>
      <c r="P90" s="301"/>
      <c r="Q90" s="301"/>
      <c r="R90" s="132"/>
    </row>
    <row r="91" spans="2:65" s="8" customFormat="1" ht="20.100000000000001" customHeight="1">
      <c r="B91" s="133"/>
      <c r="C91" s="98"/>
      <c r="D91" s="109" t="s">
        <v>834</v>
      </c>
      <c r="E91" s="98"/>
      <c r="F91" s="98"/>
      <c r="G91" s="98"/>
      <c r="H91" s="98"/>
      <c r="I91" s="98"/>
      <c r="J91" s="98"/>
      <c r="K91" s="98"/>
      <c r="L91" s="98"/>
      <c r="M91" s="98"/>
      <c r="N91" s="272">
        <f>N121</f>
        <v>22784.839999999993</v>
      </c>
      <c r="O91" s="273"/>
      <c r="P91" s="273"/>
      <c r="Q91" s="273"/>
      <c r="R91" s="134"/>
    </row>
    <row r="92" spans="2:65" s="1" customFormat="1" ht="21.75" customHeight="1"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6"/>
    </row>
    <row r="93" spans="2:65" s="1" customFormat="1" ht="29.25" customHeight="1">
      <c r="B93" s="34"/>
      <c r="C93" s="128" t="s">
        <v>158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24">
        <f>ROUND(N94+N95+N96+N97+N98+N99,2)</f>
        <v>0</v>
      </c>
      <c r="O93" s="302"/>
      <c r="P93" s="302"/>
      <c r="Q93" s="302"/>
      <c r="R93" s="36"/>
      <c r="T93" s="135"/>
      <c r="U93" s="136" t="s">
        <v>39</v>
      </c>
    </row>
    <row r="94" spans="2:65" s="1" customFormat="1" ht="18" customHeight="1">
      <c r="B94" s="137"/>
      <c r="C94" s="138"/>
      <c r="D94" s="281" t="s">
        <v>159</v>
      </c>
      <c r="E94" s="303"/>
      <c r="F94" s="303"/>
      <c r="G94" s="303"/>
      <c r="H94" s="303"/>
      <c r="I94" s="138"/>
      <c r="J94" s="138"/>
      <c r="K94" s="138"/>
      <c r="L94" s="138"/>
      <c r="M94" s="138"/>
      <c r="N94" s="283">
        <f>ROUND(N89*T94,2)</f>
        <v>0</v>
      </c>
      <c r="O94" s="304"/>
      <c r="P94" s="304"/>
      <c r="Q94" s="304"/>
      <c r="R94" s="140"/>
      <c r="S94" s="138"/>
      <c r="T94" s="141"/>
      <c r="U94" s="142" t="s">
        <v>42</v>
      </c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4" t="s">
        <v>160</v>
      </c>
      <c r="AZ94" s="143"/>
      <c r="BA94" s="143"/>
      <c r="BB94" s="143"/>
      <c r="BC94" s="143"/>
      <c r="BD94" s="143"/>
      <c r="BE94" s="145">
        <f t="shared" ref="BE94:BE99" si="0">IF(U94="základná",N94,0)</f>
        <v>0</v>
      </c>
      <c r="BF94" s="145">
        <f t="shared" ref="BF94:BF99" si="1">IF(U94="znížená",N94,0)</f>
        <v>0</v>
      </c>
      <c r="BG94" s="145">
        <f t="shared" ref="BG94:BG99" si="2">IF(U94="zákl. prenesená",N94,0)</f>
        <v>0</v>
      </c>
      <c r="BH94" s="145">
        <f t="shared" ref="BH94:BH99" si="3">IF(U94="zníž. prenesená",N94,0)</f>
        <v>0</v>
      </c>
      <c r="BI94" s="145">
        <f t="shared" ref="BI94:BI99" si="4">IF(U94="nulová",N94,0)</f>
        <v>0</v>
      </c>
      <c r="BJ94" s="144" t="s">
        <v>86</v>
      </c>
      <c r="BK94" s="143"/>
      <c r="BL94" s="143"/>
      <c r="BM94" s="143"/>
    </row>
    <row r="95" spans="2:65" s="1" customFormat="1" ht="18" customHeight="1">
      <c r="B95" s="137"/>
      <c r="C95" s="138"/>
      <c r="D95" s="281" t="s">
        <v>627</v>
      </c>
      <c r="E95" s="303"/>
      <c r="F95" s="303"/>
      <c r="G95" s="303"/>
      <c r="H95" s="303"/>
      <c r="I95" s="138"/>
      <c r="J95" s="138"/>
      <c r="K95" s="138"/>
      <c r="L95" s="138"/>
      <c r="M95" s="138"/>
      <c r="N95" s="283">
        <f>ROUND(N89*T95,2)</f>
        <v>0</v>
      </c>
      <c r="O95" s="304"/>
      <c r="P95" s="304"/>
      <c r="Q95" s="304"/>
      <c r="R95" s="140"/>
      <c r="S95" s="138"/>
      <c r="T95" s="141"/>
      <c r="U95" s="142" t="s">
        <v>42</v>
      </c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4" t="s">
        <v>160</v>
      </c>
      <c r="AZ95" s="143"/>
      <c r="BA95" s="143"/>
      <c r="BB95" s="143"/>
      <c r="BC95" s="143"/>
      <c r="BD95" s="143"/>
      <c r="BE95" s="145">
        <f t="shared" si="0"/>
        <v>0</v>
      </c>
      <c r="BF95" s="145">
        <f t="shared" si="1"/>
        <v>0</v>
      </c>
      <c r="BG95" s="145">
        <f t="shared" si="2"/>
        <v>0</v>
      </c>
      <c r="BH95" s="145">
        <f t="shared" si="3"/>
        <v>0</v>
      </c>
      <c r="BI95" s="145">
        <f t="shared" si="4"/>
        <v>0</v>
      </c>
      <c r="BJ95" s="144" t="s">
        <v>86</v>
      </c>
      <c r="BK95" s="143"/>
      <c r="BL95" s="143"/>
      <c r="BM95" s="143"/>
    </row>
    <row r="96" spans="2:65" s="1" customFormat="1" ht="18" customHeight="1">
      <c r="B96" s="137"/>
      <c r="C96" s="138"/>
      <c r="D96" s="281" t="s">
        <v>162</v>
      </c>
      <c r="E96" s="303"/>
      <c r="F96" s="303"/>
      <c r="G96" s="303"/>
      <c r="H96" s="303"/>
      <c r="I96" s="138"/>
      <c r="J96" s="138"/>
      <c r="K96" s="138"/>
      <c r="L96" s="138"/>
      <c r="M96" s="138"/>
      <c r="N96" s="283">
        <f>ROUND(N89*T96,2)</f>
        <v>0</v>
      </c>
      <c r="O96" s="304"/>
      <c r="P96" s="304"/>
      <c r="Q96" s="304"/>
      <c r="R96" s="140"/>
      <c r="S96" s="138"/>
      <c r="T96" s="141"/>
      <c r="U96" s="142" t="s">
        <v>42</v>
      </c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4" t="s">
        <v>160</v>
      </c>
      <c r="AZ96" s="143"/>
      <c r="BA96" s="143"/>
      <c r="BB96" s="143"/>
      <c r="BC96" s="143"/>
      <c r="BD96" s="143"/>
      <c r="BE96" s="145">
        <f t="shared" si="0"/>
        <v>0</v>
      </c>
      <c r="BF96" s="145">
        <f t="shared" si="1"/>
        <v>0</v>
      </c>
      <c r="BG96" s="145">
        <f t="shared" si="2"/>
        <v>0</v>
      </c>
      <c r="BH96" s="145">
        <f t="shared" si="3"/>
        <v>0</v>
      </c>
      <c r="BI96" s="145">
        <f t="shared" si="4"/>
        <v>0</v>
      </c>
      <c r="BJ96" s="144" t="s">
        <v>86</v>
      </c>
      <c r="BK96" s="143"/>
      <c r="BL96" s="143"/>
      <c r="BM96" s="143"/>
    </row>
    <row r="97" spans="2:65" s="1" customFormat="1" ht="18" customHeight="1">
      <c r="B97" s="137"/>
      <c r="C97" s="138"/>
      <c r="D97" s="281" t="s">
        <v>163</v>
      </c>
      <c r="E97" s="303"/>
      <c r="F97" s="303"/>
      <c r="G97" s="303"/>
      <c r="H97" s="303"/>
      <c r="I97" s="138"/>
      <c r="J97" s="138"/>
      <c r="K97" s="138"/>
      <c r="L97" s="138"/>
      <c r="M97" s="138"/>
      <c r="N97" s="283">
        <f>ROUND(N89*T97,2)</f>
        <v>0</v>
      </c>
      <c r="O97" s="304"/>
      <c r="P97" s="304"/>
      <c r="Q97" s="304"/>
      <c r="R97" s="140"/>
      <c r="S97" s="138"/>
      <c r="T97" s="141"/>
      <c r="U97" s="142" t="s">
        <v>42</v>
      </c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4" t="s">
        <v>160</v>
      </c>
      <c r="AZ97" s="143"/>
      <c r="BA97" s="143"/>
      <c r="BB97" s="143"/>
      <c r="BC97" s="143"/>
      <c r="BD97" s="143"/>
      <c r="BE97" s="145">
        <f t="shared" si="0"/>
        <v>0</v>
      </c>
      <c r="BF97" s="145">
        <f t="shared" si="1"/>
        <v>0</v>
      </c>
      <c r="BG97" s="145">
        <f t="shared" si="2"/>
        <v>0</v>
      </c>
      <c r="BH97" s="145">
        <f t="shared" si="3"/>
        <v>0</v>
      </c>
      <c r="BI97" s="145">
        <f t="shared" si="4"/>
        <v>0</v>
      </c>
      <c r="BJ97" s="144" t="s">
        <v>86</v>
      </c>
      <c r="BK97" s="143"/>
      <c r="BL97" s="143"/>
      <c r="BM97" s="143"/>
    </row>
    <row r="98" spans="2:65" s="1" customFormat="1" ht="18" customHeight="1">
      <c r="B98" s="137"/>
      <c r="C98" s="138"/>
      <c r="D98" s="281" t="s">
        <v>628</v>
      </c>
      <c r="E98" s="303"/>
      <c r="F98" s="303"/>
      <c r="G98" s="303"/>
      <c r="H98" s="303"/>
      <c r="I98" s="138"/>
      <c r="J98" s="138"/>
      <c r="K98" s="138"/>
      <c r="L98" s="138"/>
      <c r="M98" s="138"/>
      <c r="N98" s="283">
        <f>ROUND(N89*T98,2)</f>
        <v>0</v>
      </c>
      <c r="O98" s="304"/>
      <c r="P98" s="304"/>
      <c r="Q98" s="304"/>
      <c r="R98" s="140"/>
      <c r="S98" s="138"/>
      <c r="T98" s="141"/>
      <c r="U98" s="142" t="s">
        <v>42</v>
      </c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4" t="s">
        <v>160</v>
      </c>
      <c r="AZ98" s="143"/>
      <c r="BA98" s="143"/>
      <c r="BB98" s="143"/>
      <c r="BC98" s="143"/>
      <c r="BD98" s="143"/>
      <c r="BE98" s="145">
        <f t="shared" si="0"/>
        <v>0</v>
      </c>
      <c r="BF98" s="145">
        <f t="shared" si="1"/>
        <v>0</v>
      </c>
      <c r="BG98" s="145">
        <f t="shared" si="2"/>
        <v>0</v>
      </c>
      <c r="BH98" s="145">
        <f t="shared" si="3"/>
        <v>0</v>
      </c>
      <c r="BI98" s="145">
        <f t="shared" si="4"/>
        <v>0</v>
      </c>
      <c r="BJ98" s="144" t="s">
        <v>86</v>
      </c>
      <c r="BK98" s="143"/>
      <c r="BL98" s="143"/>
      <c r="BM98" s="143"/>
    </row>
    <row r="99" spans="2:65" s="1" customFormat="1" ht="18" customHeight="1">
      <c r="B99" s="137"/>
      <c r="C99" s="138"/>
      <c r="D99" s="139" t="s">
        <v>165</v>
      </c>
      <c r="E99" s="138"/>
      <c r="F99" s="138"/>
      <c r="G99" s="138"/>
      <c r="H99" s="138"/>
      <c r="I99" s="138"/>
      <c r="J99" s="138"/>
      <c r="K99" s="138"/>
      <c r="L99" s="138"/>
      <c r="M99" s="138"/>
      <c r="N99" s="283">
        <f>ROUND(N89*T99,2)</f>
        <v>0</v>
      </c>
      <c r="O99" s="304"/>
      <c r="P99" s="304"/>
      <c r="Q99" s="304"/>
      <c r="R99" s="140"/>
      <c r="S99" s="138"/>
      <c r="T99" s="146"/>
      <c r="U99" s="147" t="s">
        <v>42</v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4" t="s">
        <v>166</v>
      </c>
      <c r="AZ99" s="143"/>
      <c r="BA99" s="143"/>
      <c r="BB99" s="143"/>
      <c r="BC99" s="143"/>
      <c r="BD99" s="143"/>
      <c r="BE99" s="145">
        <f t="shared" si="0"/>
        <v>0</v>
      </c>
      <c r="BF99" s="145">
        <f t="shared" si="1"/>
        <v>0</v>
      </c>
      <c r="BG99" s="145">
        <f t="shared" si="2"/>
        <v>0</v>
      </c>
      <c r="BH99" s="145">
        <f t="shared" si="3"/>
        <v>0</v>
      </c>
      <c r="BI99" s="145">
        <f t="shared" si="4"/>
        <v>0</v>
      </c>
      <c r="BJ99" s="144" t="s">
        <v>86</v>
      </c>
      <c r="BK99" s="143"/>
      <c r="BL99" s="143"/>
      <c r="BM99" s="143"/>
    </row>
    <row r="100" spans="2:65" s="1" customFormat="1"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6"/>
    </row>
    <row r="101" spans="2:65" s="1" customFormat="1" ht="29.25" customHeight="1">
      <c r="B101" s="34"/>
      <c r="C101" s="119" t="s">
        <v>132</v>
      </c>
      <c r="D101" s="120"/>
      <c r="E101" s="120"/>
      <c r="F101" s="120"/>
      <c r="G101" s="120"/>
      <c r="H101" s="120"/>
      <c r="I101" s="120"/>
      <c r="J101" s="120"/>
      <c r="K101" s="120"/>
      <c r="L101" s="278">
        <f>ROUND(SUM(N89+N93),2)</f>
        <v>22784.84</v>
      </c>
      <c r="M101" s="278"/>
      <c r="N101" s="278"/>
      <c r="O101" s="278"/>
      <c r="P101" s="278"/>
      <c r="Q101" s="278"/>
      <c r="R101" s="36"/>
    </row>
    <row r="102" spans="2:65" s="1" customFormat="1" ht="6.9" customHeight="1"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60"/>
    </row>
    <row r="106" spans="2:65" s="1" customFormat="1" ht="6.9" customHeight="1"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3"/>
    </row>
    <row r="107" spans="2:65" s="1" customFormat="1" ht="36.9" customHeight="1">
      <c r="B107" s="34"/>
      <c r="C107" s="237" t="s">
        <v>167</v>
      </c>
      <c r="D107" s="288"/>
      <c r="E107" s="288"/>
      <c r="F107" s="288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  <c r="R107" s="36"/>
    </row>
    <row r="108" spans="2:65" s="1" customFormat="1" ht="6.9" customHeight="1"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6"/>
    </row>
    <row r="109" spans="2:65" s="1" customFormat="1" ht="30" customHeight="1">
      <c r="B109" s="34"/>
      <c r="C109" s="30" t="s">
        <v>18</v>
      </c>
      <c r="D109" s="35"/>
      <c r="E109" s="35"/>
      <c r="F109" s="286" t="str">
        <f>F6</f>
        <v>Novostavba materskej školy na parcele č.370/12, Púchov</v>
      </c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35"/>
      <c r="R109" s="36"/>
    </row>
    <row r="110" spans="2:65" ht="30" customHeight="1">
      <c r="B110" s="22"/>
      <c r="C110" s="30" t="s">
        <v>139</v>
      </c>
      <c r="D110" s="26"/>
      <c r="E110" s="26"/>
      <c r="F110" s="286" t="s">
        <v>140</v>
      </c>
      <c r="G110" s="242"/>
      <c r="H110" s="242"/>
      <c r="I110" s="242"/>
      <c r="J110" s="242"/>
      <c r="K110" s="242"/>
      <c r="L110" s="242"/>
      <c r="M110" s="242"/>
      <c r="N110" s="242"/>
      <c r="O110" s="242"/>
      <c r="P110" s="242"/>
      <c r="Q110" s="26"/>
      <c r="R110" s="23"/>
    </row>
    <row r="111" spans="2:65" s="1" customFormat="1" ht="36.9" customHeight="1">
      <c r="B111" s="34"/>
      <c r="C111" s="68" t="s">
        <v>141</v>
      </c>
      <c r="D111" s="35"/>
      <c r="E111" s="35"/>
      <c r="F111" s="257" t="str">
        <f>F8</f>
        <v>3 - Vzduchotechnika</v>
      </c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35"/>
      <c r="R111" s="36"/>
    </row>
    <row r="112" spans="2:65" s="1" customFormat="1" ht="6.9" customHeight="1"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6"/>
    </row>
    <row r="113" spans="2:65" s="1" customFormat="1" ht="18" customHeight="1">
      <c r="B113" s="34"/>
      <c r="C113" s="30" t="s">
        <v>22</v>
      </c>
      <c r="D113" s="35"/>
      <c r="E113" s="35"/>
      <c r="F113" s="28" t="str">
        <f>F10</f>
        <v xml:space="preserve"> </v>
      </c>
      <c r="G113" s="35"/>
      <c r="H113" s="35"/>
      <c r="I113" s="35"/>
      <c r="J113" s="35"/>
      <c r="K113" s="30" t="s">
        <v>24</v>
      </c>
      <c r="L113" s="35"/>
      <c r="M113" s="290">
        <f>IF(O10="","",O10)</f>
        <v>43097</v>
      </c>
      <c r="N113" s="290"/>
      <c r="O113" s="290"/>
      <c r="P113" s="290"/>
      <c r="Q113" s="35"/>
      <c r="R113" s="36"/>
    </row>
    <row r="114" spans="2:65" s="1" customFormat="1" ht="6.9" customHeight="1"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6"/>
    </row>
    <row r="115" spans="2:65" s="1" customFormat="1" ht="13.2">
      <c r="B115" s="34"/>
      <c r="C115" s="30" t="s">
        <v>25</v>
      </c>
      <c r="D115" s="35"/>
      <c r="E115" s="35"/>
      <c r="F115" s="28" t="str">
        <f>E13</f>
        <v>RKC Žilinská diecéza</v>
      </c>
      <c r="G115" s="35"/>
      <c r="H115" s="35"/>
      <c r="I115" s="35"/>
      <c r="J115" s="35"/>
      <c r="K115" s="30" t="s">
        <v>31</v>
      </c>
      <c r="L115" s="35"/>
      <c r="M115" s="241" t="str">
        <f>E19</f>
        <v>Ing. arch. Ľubomír Zaymus</v>
      </c>
      <c r="N115" s="241"/>
      <c r="O115" s="241"/>
      <c r="P115" s="241"/>
      <c r="Q115" s="241"/>
      <c r="R115" s="36"/>
    </row>
    <row r="116" spans="2:65" s="1" customFormat="1" ht="14.4" customHeight="1">
      <c r="B116" s="34"/>
      <c r="C116" s="30" t="s">
        <v>29</v>
      </c>
      <c r="D116" s="35"/>
      <c r="E116" s="35"/>
      <c r="F116" s="28" t="str">
        <f>IF(E16="","",E16)</f>
        <v>M - SILNICE SK s.r.o.</v>
      </c>
      <c r="G116" s="35"/>
      <c r="H116" s="35"/>
      <c r="I116" s="35"/>
      <c r="J116" s="35"/>
      <c r="K116" s="30" t="s">
        <v>34</v>
      </c>
      <c r="L116" s="35"/>
      <c r="M116" s="241" t="str">
        <f>E22</f>
        <v xml:space="preserve"> </v>
      </c>
      <c r="N116" s="241"/>
      <c r="O116" s="241"/>
      <c r="P116" s="241"/>
      <c r="Q116" s="241"/>
      <c r="R116" s="36"/>
    </row>
    <row r="117" spans="2:65" s="1" customFormat="1" ht="10.35" customHeight="1"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</row>
    <row r="118" spans="2:65" s="9" customFormat="1" ht="29.25" customHeight="1">
      <c r="B118" s="148"/>
      <c r="C118" s="149" t="s">
        <v>168</v>
      </c>
      <c r="D118" s="150" t="s">
        <v>169</v>
      </c>
      <c r="E118" s="150" t="s">
        <v>57</v>
      </c>
      <c r="F118" s="305" t="s">
        <v>170</v>
      </c>
      <c r="G118" s="305"/>
      <c r="H118" s="305"/>
      <c r="I118" s="305"/>
      <c r="J118" s="150" t="s">
        <v>171</v>
      </c>
      <c r="K118" s="150" t="s">
        <v>172</v>
      </c>
      <c r="L118" s="306" t="s">
        <v>173</v>
      </c>
      <c r="M118" s="306"/>
      <c r="N118" s="305" t="s">
        <v>146</v>
      </c>
      <c r="O118" s="305"/>
      <c r="P118" s="305"/>
      <c r="Q118" s="307"/>
      <c r="R118" s="151"/>
      <c r="T118" s="75" t="s">
        <v>174</v>
      </c>
      <c r="U118" s="76" t="s">
        <v>39</v>
      </c>
      <c r="V118" s="76" t="s">
        <v>175</v>
      </c>
      <c r="W118" s="76" t="s">
        <v>176</v>
      </c>
      <c r="X118" s="76" t="s">
        <v>177</v>
      </c>
      <c r="Y118" s="76" t="s">
        <v>178</v>
      </c>
      <c r="Z118" s="76" t="s">
        <v>179</v>
      </c>
      <c r="AA118" s="77" t="s">
        <v>180</v>
      </c>
    </row>
    <row r="119" spans="2:65" s="1" customFormat="1" ht="29.25" customHeight="1">
      <c r="B119" s="34"/>
      <c r="C119" s="79" t="s">
        <v>143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21">
        <f>BK119</f>
        <v>22784.839999999993</v>
      </c>
      <c r="O119" s="322"/>
      <c r="P119" s="322"/>
      <c r="Q119" s="322"/>
      <c r="R119" s="36"/>
      <c r="T119" s="78"/>
      <c r="U119" s="50"/>
      <c r="V119" s="50"/>
      <c r="W119" s="152">
        <f>W120+W171</f>
        <v>0</v>
      </c>
      <c r="X119" s="50"/>
      <c r="Y119" s="152">
        <f>Y120+Y171</f>
        <v>2.2221506</v>
      </c>
      <c r="Z119" s="50"/>
      <c r="AA119" s="153">
        <f>AA120+AA171</f>
        <v>0</v>
      </c>
      <c r="AT119" s="18" t="s">
        <v>74</v>
      </c>
      <c r="AU119" s="18" t="s">
        <v>148</v>
      </c>
      <c r="BK119" s="154">
        <f>BK120+BK171</f>
        <v>22784.839999999993</v>
      </c>
    </row>
    <row r="120" spans="2:65" s="10" customFormat="1" ht="37.35" customHeight="1">
      <c r="B120" s="155"/>
      <c r="C120" s="156"/>
      <c r="D120" s="157" t="s">
        <v>155</v>
      </c>
      <c r="E120" s="157"/>
      <c r="F120" s="157"/>
      <c r="G120" s="157"/>
      <c r="H120" s="157"/>
      <c r="I120" s="157"/>
      <c r="J120" s="157"/>
      <c r="K120" s="157"/>
      <c r="L120" s="157"/>
      <c r="M120" s="157"/>
      <c r="N120" s="323">
        <f>BK120</f>
        <v>22784.839999999993</v>
      </c>
      <c r="O120" s="300"/>
      <c r="P120" s="300"/>
      <c r="Q120" s="300"/>
      <c r="R120" s="158"/>
      <c r="T120" s="159"/>
      <c r="U120" s="156"/>
      <c r="V120" s="156"/>
      <c r="W120" s="160">
        <f>W121</f>
        <v>0</v>
      </c>
      <c r="X120" s="156"/>
      <c r="Y120" s="160">
        <f>Y121</f>
        <v>2.2221506</v>
      </c>
      <c r="Z120" s="156"/>
      <c r="AA120" s="161">
        <f>AA121</f>
        <v>0</v>
      </c>
      <c r="AR120" s="162" t="s">
        <v>86</v>
      </c>
      <c r="AT120" s="163" t="s">
        <v>74</v>
      </c>
      <c r="AU120" s="163" t="s">
        <v>75</v>
      </c>
      <c r="AY120" s="162" t="s">
        <v>181</v>
      </c>
      <c r="BK120" s="164">
        <f>BK121</f>
        <v>22784.839999999993</v>
      </c>
    </row>
    <row r="121" spans="2:65" s="10" customFormat="1" ht="20.100000000000001" customHeight="1">
      <c r="B121" s="155"/>
      <c r="C121" s="156"/>
      <c r="D121" s="165" t="s">
        <v>834</v>
      </c>
      <c r="E121" s="165"/>
      <c r="F121" s="165"/>
      <c r="G121" s="165"/>
      <c r="H121" s="165"/>
      <c r="I121" s="165"/>
      <c r="J121" s="165"/>
      <c r="K121" s="165"/>
      <c r="L121" s="165"/>
      <c r="M121" s="165"/>
      <c r="N121" s="318">
        <f>BK121</f>
        <v>22784.839999999993</v>
      </c>
      <c r="O121" s="319"/>
      <c r="P121" s="319"/>
      <c r="Q121" s="319"/>
      <c r="R121" s="158"/>
      <c r="T121" s="159"/>
      <c r="U121" s="156"/>
      <c r="V121" s="156"/>
      <c r="W121" s="160">
        <f>SUM(W122:W170)</f>
        <v>0</v>
      </c>
      <c r="X121" s="156"/>
      <c r="Y121" s="160">
        <f>SUM(Y122:Y170)</f>
        <v>2.2221506</v>
      </c>
      <c r="Z121" s="156"/>
      <c r="AA121" s="161">
        <f>SUM(AA122:AA170)</f>
        <v>0</v>
      </c>
      <c r="AR121" s="162" t="s">
        <v>86</v>
      </c>
      <c r="AT121" s="163" t="s">
        <v>74</v>
      </c>
      <c r="AU121" s="163" t="s">
        <v>82</v>
      </c>
      <c r="AY121" s="162" t="s">
        <v>181</v>
      </c>
      <c r="BK121" s="164">
        <f>SUM(BK122:BK170)</f>
        <v>22784.839999999993</v>
      </c>
    </row>
    <row r="122" spans="2:65" s="1" customFormat="1" ht="31.5" customHeight="1">
      <c r="B122" s="137"/>
      <c r="C122" s="166" t="s">
        <v>82</v>
      </c>
      <c r="D122" s="166" t="s">
        <v>182</v>
      </c>
      <c r="E122" s="167" t="s">
        <v>835</v>
      </c>
      <c r="F122" s="308" t="s">
        <v>836</v>
      </c>
      <c r="G122" s="308"/>
      <c r="H122" s="308"/>
      <c r="I122" s="308"/>
      <c r="J122" s="168" t="s">
        <v>345</v>
      </c>
      <c r="K122" s="169">
        <v>2</v>
      </c>
      <c r="L122" s="309">
        <v>10.47</v>
      </c>
      <c r="M122" s="309"/>
      <c r="N122" s="310">
        <f t="shared" ref="N122:N153" si="5">ROUND(L122*K122,2)</f>
        <v>20.94</v>
      </c>
      <c r="O122" s="310"/>
      <c r="P122" s="310"/>
      <c r="Q122" s="310"/>
      <c r="R122" s="140"/>
      <c r="T122" s="170" t="s">
        <v>5</v>
      </c>
      <c r="U122" s="43" t="s">
        <v>42</v>
      </c>
      <c r="V122" s="35"/>
      <c r="W122" s="171">
        <f t="shared" ref="W122:W153" si="6">V122*K122</f>
        <v>0</v>
      </c>
      <c r="X122" s="171">
        <v>0</v>
      </c>
      <c r="Y122" s="171">
        <f t="shared" ref="Y122:Y153" si="7">X122*K122</f>
        <v>0</v>
      </c>
      <c r="Z122" s="171">
        <v>0</v>
      </c>
      <c r="AA122" s="172">
        <f t="shared" ref="AA122:AA153" si="8">Z122*K122</f>
        <v>0</v>
      </c>
      <c r="AR122" s="18" t="s">
        <v>223</v>
      </c>
      <c r="AT122" s="18" t="s">
        <v>182</v>
      </c>
      <c r="AU122" s="18" t="s">
        <v>86</v>
      </c>
      <c r="AY122" s="18" t="s">
        <v>181</v>
      </c>
      <c r="BE122" s="113">
        <f t="shared" ref="BE122:BE153" si="9">IF(U122="základná",N122,0)</f>
        <v>0</v>
      </c>
      <c r="BF122" s="113">
        <f t="shared" ref="BF122:BF153" si="10">IF(U122="znížená",N122,0)</f>
        <v>20.94</v>
      </c>
      <c r="BG122" s="113">
        <f t="shared" ref="BG122:BG153" si="11">IF(U122="zákl. prenesená",N122,0)</f>
        <v>0</v>
      </c>
      <c r="BH122" s="113">
        <f t="shared" ref="BH122:BH153" si="12">IF(U122="zníž. prenesená",N122,0)</f>
        <v>0</v>
      </c>
      <c r="BI122" s="113">
        <f t="shared" ref="BI122:BI153" si="13">IF(U122="nulová",N122,0)</f>
        <v>0</v>
      </c>
      <c r="BJ122" s="18" t="s">
        <v>86</v>
      </c>
      <c r="BK122" s="113">
        <f t="shared" ref="BK122:BK153" si="14">ROUND(L122*K122,2)</f>
        <v>20.94</v>
      </c>
      <c r="BL122" s="18" t="s">
        <v>223</v>
      </c>
      <c r="BM122" s="18" t="s">
        <v>82</v>
      </c>
    </row>
    <row r="123" spans="2:65" s="1" customFormat="1" ht="31.5" customHeight="1">
      <c r="B123" s="137"/>
      <c r="C123" s="173" t="s">
        <v>86</v>
      </c>
      <c r="D123" s="173" t="s">
        <v>356</v>
      </c>
      <c r="E123" s="174" t="s">
        <v>837</v>
      </c>
      <c r="F123" s="311" t="s">
        <v>838</v>
      </c>
      <c r="G123" s="311"/>
      <c r="H123" s="311"/>
      <c r="I123" s="311"/>
      <c r="J123" s="175" t="s">
        <v>345</v>
      </c>
      <c r="K123" s="176">
        <v>2</v>
      </c>
      <c r="L123" s="312">
        <v>81.650000000000006</v>
      </c>
      <c r="M123" s="312"/>
      <c r="N123" s="313">
        <f t="shared" si="5"/>
        <v>163.30000000000001</v>
      </c>
      <c r="O123" s="310"/>
      <c r="P123" s="310"/>
      <c r="Q123" s="310"/>
      <c r="R123" s="140"/>
      <c r="T123" s="170" t="s">
        <v>5</v>
      </c>
      <c r="U123" s="43" t="s">
        <v>42</v>
      </c>
      <c r="V123" s="35"/>
      <c r="W123" s="171">
        <f t="shared" si="6"/>
        <v>0</v>
      </c>
      <c r="X123" s="171">
        <v>1.4E-3</v>
      </c>
      <c r="Y123" s="171">
        <f t="shared" si="7"/>
        <v>2.8E-3</v>
      </c>
      <c r="Z123" s="171">
        <v>0</v>
      </c>
      <c r="AA123" s="172">
        <f t="shared" si="8"/>
        <v>0</v>
      </c>
      <c r="AR123" s="18" t="s">
        <v>269</v>
      </c>
      <c r="AT123" s="18" t="s">
        <v>356</v>
      </c>
      <c r="AU123" s="18" t="s">
        <v>86</v>
      </c>
      <c r="AY123" s="18" t="s">
        <v>181</v>
      </c>
      <c r="BE123" s="113">
        <f t="shared" si="9"/>
        <v>0</v>
      </c>
      <c r="BF123" s="113">
        <f t="shared" si="10"/>
        <v>163.30000000000001</v>
      </c>
      <c r="BG123" s="113">
        <f t="shared" si="11"/>
        <v>0</v>
      </c>
      <c r="BH123" s="113">
        <f t="shared" si="12"/>
        <v>0</v>
      </c>
      <c r="BI123" s="113">
        <f t="shared" si="13"/>
        <v>0</v>
      </c>
      <c r="BJ123" s="18" t="s">
        <v>86</v>
      </c>
      <c r="BK123" s="113">
        <f t="shared" si="14"/>
        <v>163.30000000000001</v>
      </c>
      <c r="BL123" s="18" t="s">
        <v>223</v>
      </c>
      <c r="BM123" s="18" t="s">
        <v>86</v>
      </c>
    </row>
    <row r="124" spans="2:65" s="1" customFormat="1" ht="31.5" customHeight="1">
      <c r="B124" s="137"/>
      <c r="C124" s="166" t="s">
        <v>90</v>
      </c>
      <c r="D124" s="166" t="s">
        <v>182</v>
      </c>
      <c r="E124" s="167" t="s">
        <v>839</v>
      </c>
      <c r="F124" s="308" t="s">
        <v>840</v>
      </c>
      <c r="G124" s="308"/>
      <c r="H124" s="308"/>
      <c r="I124" s="308"/>
      <c r="J124" s="168" t="s">
        <v>345</v>
      </c>
      <c r="K124" s="169">
        <v>2</v>
      </c>
      <c r="L124" s="309">
        <v>38.409999999999997</v>
      </c>
      <c r="M124" s="309"/>
      <c r="N124" s="310">
        <f t="shared" si="5"/>
        <v>76.819999999999993</v>
      </c>
      <c r="O124" s="310"/>
      <c r="P124" s="310"/>
      <c r="Q124" s="310"/>
      <c r="R124" s="140"/>
      <c r="T124" s="170" t="s">
        <v>5</v>
      </c>
      <c r="U124" s="43" t="s">
        <v>42</v>
      </c>
      <c r="V124" s="35"/>
      <c r="W124" s="171">
        <f t="shared" si="6"/>
        <v>0</v>
      </c>
      <c r="X124" s="171">
        <v>0</v>
      </c>
      <c r="Y124" s="171">
        <f t="shared" si="7"/>
        <v>0</v>
      </c>
      <c r="Z124" s="171">
        <v>0</v>
      </c>
      <c r="AA124" s="172">
        <f t="shared" si="8"/>
        <v>0</v>
      </c>
      <c r="AR124" s="18" t="s">
        <v>223</v>
      </c>
      <c r="AT124" s="18" t="s">
        <v>182</v>
      </c>
      <c r="AU124" s="18" t="s">
        <v>86</v>
      </c>
      <c r="AY124" s="18" t="s">
        <v>181</v>
      </c>
      <c r="BE124" s="113">
        <f t="shared" si="9"/>
        <v>0</v>
      </c>
      <c r="BF124" s="113">
        <f t="shared" si="10"/>
        <v>76.819999999999993</v>
      </c>
      <c r="BG124" s="113">
        <f t="shared" si="11"/>
        <v>0</v>
      </c>
      <c r="BH124" s="113">
        <f t="shared" si="12"/>
        <v>0</v>
      </c>
      <c r="BI124" s="113">
        <f t="shared" si="13"/>
        <v>0</v>
      </c>
      <c r="BJ124" s="18" t="s">
        <v>86</v>
      </c>
      <c r="BK124" s="113">
        <f t="shared" si="14"/>
        <v>76.819999999999993</v>
      </c>
      <c r="BL124" s="18" t="s">
        <v>223</v>
      </c>
      <c r="BM124" s="18" t="s">
        <v>90</v>
      </c>
    </row>
    <row r="125" spans="2:65" s="1" customFormat="1" ht="31.5" customHeight="1">
      <c r="B125" s="137"/>
      <c r="C125" s="173" t="s">
        <v>93</v>
      </c>
      <c r="D125" s="173" t="s">
        <v>356</v>
      </c>
      <c r="E125" s="174" t="s">
        <v>841</v>
      </c>
      <c r="F125" s="311" t="s">
        <v>842</v>
      </c>
      <c r="G125" s="311"/>
      <c r="H125" s="311"/>
      <c r="I125" s="311"/>
      <c r="J125" s="175" t="s">
        <v>345</v>
      </c>
      <c r="K125" s="176">
        <v>2</v>
      </c>
      <c r="L125" s="312">
        <v>126.62</v>
      </c>
      <c r="M125" s="312"/>
      <c r="N125" s="313">
        <f t="shared" si="5"/>
        <v>253.24</v>
      </c>
      <c r="O125" s="310"/>
      <c r="P125" s="310"/>
      <c r="Q125" s="310"/>
      <c r="R125" s="140"/>
      <c r="T125" s="170" t="s">
        <v>5</v>
      </c>
      <c r="U125" s="43" t="s">
        <v>42</v>
      </c>
      <c r="V125" s="35"/>
      <c r="W125" s="171">
        <f t="shared" si="6"/>
        <v>0</v>
      </c>
      <c r="X125" s="171">
        <v>2E-3</v>
      </c>
      <c r="Y125" s="171">
        <f t="shared" si="7"/>
        <v>4.0000000000000001E-3</v>
      </c>
      <c r="Z125" s="171">
        <v>0</v>
      </c>
      <c r="AA125" s="172">
        <f t="shared" si="8"/>
        <v>0</v>
      </c>
      <c r="AR125" s="18" t="s">
        <v>269</v>
      </c>
      <c r="AT125" s="18" t="s">
        <v>356</v>
      </c>
      <c r="AU125" s="18" t="s">
        <v>86</v>
      </c>
      <c r="AY125" s="18" t="s">
        <v>181</v>
      </c>
      <c r="BE125" s="113">
        <f t="shared" si="9"/>
        <v>0</v>
      </c>
      <c r="BF125" s="113">
        <f t="shared" si="10"/>
        <v>253.24</v>
      </c>
      <c r="BG125" s="113">
        <f t="shared" si="11"/>
        <v>0</v>
      </c>
      <c r="BH125" s="113">
        <f t="shared" si="12"/>
        <v>0</v>
      </c>
      <c r="BI125" s="113">
        <f t="shared" si="13"/>
        <v>0</v>
      </c>
      <c r="BJ125" s="18" t="s">
        <v>86</v>
      </c>
      <c r="BK125" s="113">
        <f t="shared" si="14"/>
        <v>253.24</v>
      </c>
      <c r="BL125" s="18" t="s">
        <v>223</v>
      </c>
      <c r="BM125" s="18" t="s">
        <v>93</v>
      </c>
    </row>
    <row r="126" spans="2:65" s="1" customFormat="1" ht="31.5" customHeight="1">
      <c r="B126" s="137"/>
      <c r="C126" s="166" t="s">
        <v>96</v>
      </c>
      <c r="D126" s="166" t="s">
        <v>182</v>
      </c>
      <c r="E126" s="167" t="s">
        <v>843</v>
      </c>
      <c r="F126" s="308" t="s">
        <v>844</v>
      </c>
      <c r="G126" s="308"/>
      <c r="H126" s="308"/>
      <c r="I126" s="308"/>
      <c r="J126" s="168" t="s">
        <v>422</v>
      </c>
      <c r="K126" s="169">
        <v>22</v>
      </c>
      <c r="L126" s="309">
        <v>1.9</v>
      </c>
      <c r="M126" s="309"/>
      <c r="N126" s="310">
        <f t="shared" si="5"/>
        <v>41.8</v>
      </c>
      <c r="O126" s="310"/>
      <c r="P126" s="310"/>
      <c r="Q126" s="310"/>
      <c r="R126" s="140"/>
      <c r="T126" s="170" t="s">
        <v>5</v>
      </c>
      <c r="U126" s="43" t="s">
        <v>42</v>
      </c>
      <c r="V126" s="35"/>
      <c r="W126" s="171">
        <f t="shared" si="6"/>
        <v>0</v>
      </c>
      <c r="X126" s="171">
        <v>0</v>
      </c>
      <c r="Y126" s="171">
        <f t="shared" si="7"/>
        <v>0</v>
      </c>
      <c r="Z126" s="171">
        <v>0</v>
      </c>
      <c r="AA126" s="172">
        <f t="shared" si="8"/>
        <v>0</v>
      </c>
      <c r="AR126" s="18" t="s">
        <v>223</v>
      </c>
      <c r="AT126" s="18" t="s">
        <v>182</v>
      </c>
      <c r="AU126" s="18" t="s">
        <v>86</v>
      </c>
      <c r="AY126" s="18" t="s">
        <v>181</v>
      </c>
      <c r="BE126" s="113">
        <f t="shared" si="9"/>
        <v>0</v>
      </c>
      <c r="BF126" s="113">
        <f t="shared" si="10"/>
        <v>41.8</v>
      </c>
      <c r="BG126" s="113">
        <f t="shared" si="11"/>
        <v>0</v>
      </c>
      <c r="BH126" s="113">
        <f t="shared" si="12"/>
        <v>0</v>
      </c>
      <c r="BI126" s="113">
        <f t="shared" si="13"/>
        <v>0</v>
      </c>
      <c r="BJ126" s="18" t="s">
        <v>86</v>
      </c>
      <c r="BK126" s="113">
        <f t="shared" si="14"/>
        <v>41.8</v>
      </c>
      <c r="BL126" s="18" t="s">
        <v>223</v>
      </c>
      <c r="BM126" s="18" t="s">
        <v>96</v>
      </c>
    </row>
    <row r="127" spans="2:65" s="1" customFormat="1" ht="22.5" customHeight="1">
      <c r="B127" s="137"/>
      <c r="C127" s="173" t="s">
        <v>99</v>
      </c>
      <c r="D127" s="173" t="s">
        <v>356</v>
      </c>
      <c r="E127" s="174" t="s">
        <v>845</v>
      </c>
      <c r="F127" s="311" t="s">
        <v>846</v>
      </c>
      <c r="G127" s="311"/>
      <c r="H127" s="311"/>
      <c r="I127" s="311"/>
      <c r="J127" s="175" t="s">
        <v>422</v>
      </c>
      <c r="K127" s="176">
        <v>22</v>
      </c>
      <c r="L127" s="312">
        <v>2.69</v>
      </c>
      <c r="M127" s="312"/>
      <c r="N127" s="313">
        <f t="shared" si="5"/>
        <v>59.18</v>
      </c>
      <c r="O127" s="310"/>
      <c r="P127" s="310"/>
      <c r="Q127" s="310"/>
      <c r="R127" s="140"/>
      <c r="T127" s="170" t="s">
        <v>5</v>
      </c>
      <c r="U127" s="43" t="s">
        <v>42</v>
      </c>
      <c r="V127" s="35"/>
      <c r="W127" s="171">
        <f t="shared" si="6"/>
        <v>0</v>
      </c>
      <c r="X127" s="171">
        <v>5.2999999999999998E-4</v>
      </c>
      <c r="Y127" s="171">
        <f t="shared" si="7"/>
        <v>1.166E-2</v>
      </c>
      <c r="Z127" s="171">
        <v>0</v>
      </c>
      <c r="AA127" s="172">
        <f t="shared" si="8"/>
        <v>0</v>
      </c>
      <c r="AR127" s="18" t="s">
        <v>269</v>
      </c>
      <c r="AT127" s="18" t="s">
        <v>356</v>
      </c>
      <c r="AU127" s="18" t="s">
        <v>86</v>
      </c>
      <c r="AY127" s="18" t="s">
        <v>181</v>
      </c>
      <c r="BE127" s="113">
        <f t="shared" si="9"/>
        <v>0</v>
      </c>
      <c r="BF127" s="113">
        <f t="shared" si="10"/>
        <v>59.18</v>
      </c>
      <c r="BG127" s="113">
        <f t="shared" si="11"/>
        <v>0</v>
      </c>
      <c r="BH127" s="113">
        <f t="shared" si="12"/>
        <v>0</v>
      </c>
      <c r="BI127" s="113">
        <f t="shared" si="13"/>
        <v>0</v>
      </c>
      <c r="BJ127" s="18" t="s">
        <v>86</v>
      </c>
      <c r="BK127" s="113">
        <f t="shared" si="14"/>
        <v>59.18</v>
      </c>
      <c r="BL127" s="18" t="s">
        <v>223</v>
      </c>
      <c r="BM127" s="18" t="s">
        <v>99</v>
      </c>
    </row>
    <row r="128" spans="2:65" s="1" customFormat="1" ht="31.5" customHeight="1">
      <c r="B128" s="137"/>
      <c r="C128" s="166" t="s">
        <v>102</v>
      </c>
      <c r="D128" s="166" t="s">
        <v>182</v>
      </c>
      <c r="E128" s="167" t="s">
        <v>847</v>
      </c>
      <c r="F128" s="308" t="s">
        <v>848</v>
      </c>
      <c r="G128" s="308"/>
      <c r="H128" s="308"/>
      <c r="I128" s="308"/>
      <c r="J128" s="168" t="s">
        <v>422</v>
      </c>
      <c r="K128" s="169">
        <v>20</v>
      </c>
      <c r="L128" s="309">
        <v>1.9</v>
      </c>
      <c r="M128" s="309"/>
      <c r="N128" s="310">
        <f t="shared" si="5"/>
        <v>38</v>
      </c>
      <c r="O128" s="310"/>
      <c r="P128" s="310"/>
      <c r="Q128" s="310"/>
      <c r="R128" s="140"/>
      <c r="T128" s="170" t="s">
        <v>5</v>
      </c>
      <c r="U128" s="43" t="s">
        <v>42</v>
      </c>
      <c r="V128" s="35"/>
      <c r="W128" s="171">
        <f t="shared" si="6"/>
        <v>0</v>
      </c>
      <c r="X128" s="171">
        <v>0</v>
      </c>
      <c r="Y128" s="171">
        <f t="shared" si="7"/>
        <v>0</v>
      </c>
      <c r="Z128" s="171">
        <v>0</v>
      </c>
      <c r="AA128" s="172">
        <f t="shared" si="8"/>
        <v>0</v>
      </c>
      <c r="AR128" s="18" t="s">
        <v>223</v>
      </c>
      <c r="AT128" s="18" t="s">
        <v>182</v>
      </c>
      <c r="AU128" s="18" t="s">
        <v>86</v>
      </c>
      <c r="AY128" s="18" t="s">
        <v>181</v>
      </c>
      <c r="BE128" s="113">
        <f t="shared" si="9"/>
        <v>0</v>
      </c>
      <c r="BF128" s="113">
        <f t="shared" si="10"/>
        <v>38</v>
      </c>
      <c r="BG128" s="113">
        <f t="shared" si="11"/>
        <v>0</v>
      </c>
      <c r="BH128" s="113">
        <f t="shared" si="12"/>
        <v>0</v>
      </c>
      <c r="BI128" s="113">
        <f t="shared" si="13"/>
        <v>0</v>
      </c>
      <c r="BJ128" s="18" t="s">
        <v>86</v>
      </c>
      <c r="BK128" s="113">
        <f t="shared" si="14"/>
        <v>38</v>
      </c>
      <c r="BL128" s="18" t="s">
        <v>223</v>
      </c>
      <c r="BM128" s="18" t="s">
        <v>102</v>
      </c>
    </row>
    <row r="129" spans="2:65" s="1" customFormat="1" ht="22.5" customHeight="1">
      <c r="B129" s="137"/>
      <c r="C129" s="173" t="s">
        <v>198</v>
      </c>
      <c r="D129" s="173" t="s">
        <v>356</v>
      </c>
      <c r="E129" s="174" t="s">
        <v>849</v>
      </c>
      <c r="F129" s="311" t="s">
        <v>850</v>
      </c>
      <c r="G129" s="311"/>
      <c r="H129" s="311"/>
      <c r="I129" s="311"/>
      <c r="J129" s="175" t="s">
        <v>422</v>
      </c>
      <c r="K129" s="176">
        <v>20</v>
      </c>
      <c r="L129" s="312">
        <v>3.44</v>
      </c>
      <c r="M129" s="312"/>
      <c r="N129" s="313">
        <f t="shared" si="5"/>
        <v>68.8</v>
      </c>
      <c r="O129" s="310"/>
      <c r="P129" s="310"/>
      <c r="Q129" s="310"/>
      <c r="R129" s="140"/>
      <c r="T129" s="170" t="s">
        <v>5</v>
      </c>
      <c r="U129" s="43" t="s">
        <v>42</v>
      </c>
      <c r="V129" s="35"/>
      <c r="W129" s="171">
        <f t="shared" si="6"/>
        <v>0</v>
      </c>
      <c r="X129" s="171">
        <v>6.9999999999999999E-4</v>
      </c>
      <c r="Y129" s="171">
        <f t="shared" si="7"/>
        <v>1.4E-2</v>
      </c>
      <c r="Z129" s="171">
        <v>0</v>
      </c>
      <c r="AA129" s="172">
        <f t="shared" si="8"/>
        <v>0</v>
      </c>
      <c r="AR129" s="18" t="s">
        <v>269</v>
      </c>
      <c r="AT129" s="18" t="s">
        <v>356</v>
      </c>
      <c r="AU129" s="18" t="s">
        <v>86</v>
      </c>
      <c r="AY129" s="18" t="s">
        <v>181</v>
      </c>
      <c r="BE129" s="113">
        <f t="shared" si="9"/>
        <v>0</v>
      </c>
      <c r="BF129" s="113">
        <f t="shared" si="10"/>
        <v>68.8</v>
      </c>
      <c r="BG129" s="113">
        <f t="shared" si="11"/>
        <v>0</v>
      </c>
      <c r="BH129" s="113">
        <f t="shared" si="12"/>
        <v>0</v>
      </c>
      <c r="BI129" s="113">
        <f t="shared" si="13"/>
        <v>0</v>
      </c>
      <c r="BJ129" s="18" t="s">
        <v>86</v>
      </c>
      <c r="BK129" s="113">
        <f t="shared" si="14"/>
        <v>68.8</v>
      </c>
      <c r="BL129" s="18" t="s">
        <v>223</v>
      </c>
      <c r="BM129" s="18" t="s">
        <v>198</v>
      </c>
    </row>
    <row r="130" spans="2:65" s="1" customFormat="1" ht="31.5" customHeight="1">
      <c r="B130" s="137"/>
      <c r="C130" s="166" t="s">
        <v>201</v>
      </c>
      <c r="D130" s="166" t="s">
        <v>182</v>
      </c>
      <c r="E130" s="167" t="s">
        <v>851</v>
      </c>
      <c r="F130" s="308" t="s">
        <v>852</v>
      </c>
      <c r="G130" s="308"/>
      <c r="H130" s="308"/>
      <c r="I130" s="308"/>
      <c r="J130" s="168" t="s">
        <v>422</v>
      </c>
      <c r="K130" s="169">
        <v>18</v>
      </c>
      <c r="L130" s="309">
        <v>1.9</v>
      </c>
      <c r="M130" s="309"/>
      <c r="N130" s="310">
        <f t="shared" si="5"/>
        <v>34.200000000000003</v>
      </c>
      <c r="O130" s="310"/>
      <c r="P130" s="310"/>
      <c r="Q130" s="310"/>
      <c r="R130" s="140"/>
      <c r="T130" s="170" t="s">
        <v>5</v>
      </c>
      <c r="U130" s="43" t="s">
        <v>42</v>
      </c>
      <c r="V130" s="35"/>
      <c r="W130" s="171">
        <f t="shared" si="6"/>
        <v>0</v>
      </c>
      <c r="X130" s="171">
        <v>0</v>
      </c>
      <c r="Y130" s="171">
        <f t="shared" si="7"/>
        <v>0</v>
      </c>
      <c r="Z130" s="171">
        <v>0</v>
      </c>
      <c r="AA130" s="172">
        <f t="shared" si="8"/>
        <v>0</v>
      </c>
      <c r="AR130" s="18" t="s">
        <v>223</v>
      </c>
      <c r="AT130" s="18" t="s">
        <v>182</v>
      </c>
      <c r="AU130" s="18" t="s">
        <v>86</v>
      </c>
      <c r="AY130" s="18" t="s">
        <v>181</v>
      </c>
      <c r="BE130" s="113">
        <f t="shared" si="9"/>
        <v>0</v>
      </c>
      <c r="BF130" s="113">
        <f t="shared" si="10"/>
        <v>34.200000000000003</v>
      </c>
      <c r="BG130" s="113">
        <f t="shared" si="11"/>
        <v>0</v>
      </c>
      <c r="BH130" s="113">
        <f t="shared" si="12"/>
        <v>0</v>
      </c>
      <c r="BI130" s="113">
        <f t="shared" si="13"/>
        <v>0</v>
      </c>
      <c r="BJ130" s="18" t="s">
        <v>86</v>
      </c>
      <c r="BK130" s="113">
        <f t="shared" si="14"/>
        <v>34.200000000000003</v>
      </c>
      <c r="BL130" s="18" t="s">
        <v>223</v>
      </c>
      <c r="BM130" s="18" t="s">
        <v>201</v>
      </c>
    </row>
    <row r="131" spans="2:65" s="1" customFormat="1" ht="22.5" customHeight="1">
      <c r="B131" s="137"/>
      <c r="C131" s="173" t="s">
        <v>204</v>
      </c>
      <c r="D131" s="173" t="s">
        <v>356</v>
      </c>
      <c r="E131" s="174" t="s">
        <v>853</v>
      </c>
      <c r="F131" s="311" t="s">
        <v>854</v>
      </c>
      <c r="G131" s="311"/>
      <c r="H131" s="311"/>
      <c r="I131" s="311"/>
      <c r="J131" s="175" t="s">
        <v>422</v>
      </c>
      <c r="K131" s="176">
        <v>18</v>
      </c>
      <c r="L131" s="312">
        <v>3.91</v>
      </c>
      <c r="M131" s="312"/>
      <c r="N131" s="313">
        <f t="shared" si="5"/>
        <v>70.38</v>
      </c>
      <c r="O131" s="310"/>
      <c r="P131" s="310"/>
      <c r="Q131" s="310"/>
      <c r="R131" s="140"/>
      <c r="T131" s="170" t="s">
        <v>5</v>
      </c>
      <c r="U131" s="43" t="s">
        <v>42</v>
      </c>
      <c r="V131" s="35"/>
      <c r="W131" s="171">
        <f t="shared" si="6"/>
        <v>0</v>
      </c>
      <c r="X131" s="171">
        <v>8.9999999999999998E-4</v>
      </c>
      <c r="Y131" s="171">
        <f t="shared" si="7"/>
        <v>1.6199999999999999E-2</v>
      </c>
      <c r="Z131" s="171">
        <v>0</v>
      </c>
      <c r="AA131" s="172">
        <f t="shared" si="8"/>
        <v>0</v>
      </c>
      <c r="AR131" s="18" t="s">
        <v>269</v>
      </c>
      <c r="AT131" s="18" t="s">
        <v>356</v>
      </c>
      <c r="AU131" s="18" t="s">
        <v>86</v>
      </c>
      <c r="AY131" s="18" t="s">
        <v>181</v>
      </c>
      <c r="BE131" s="113">
        <f t="shared" si="9"/>
        <v>0</v>
      </c>
      <c r="BF131" s="113">
        <f t="shared" si="10"/>
        <v>70.38</v>
      </c>
      <c r="BG131" s="113">
        <f t="shared" si="11"/>
        <v>0</v>
      </c>
      <c r="BH131" s="113">
        <f t="shared" si="12"/>
        <v>0</v>
      </c>
      <c r="BI131" s="113">
        <f t="shared" si="13"/>
        <v>0</v>
      </c>
      <c r="BJ131" s="18" t="s">
        <v>86</v>
      </c>
      <c r="BK131" s="113">
        <f t="shared" si="14"/>
        <v>70.38</v>
      </c>
      <c r="BL131" s="18" t="s">
        <v>223</v>
      </c>
      <c r="BM131" s="18" t="s">
        <v>204</v>
      </c>
    </row>
    <row r="132" spans="2:65" s="1" customFormat="1" ht="31.5" customHeight="1">
      <c r="B132" s="137"/>
      <c r="C132" s="166" t="s">
        <v>207</v>
      </c>
      <c r="D132" s="166" t="s">
        <v>182</v>
      </c>
      <c r="E132" s="167" t="s">
        <v>855</v>
      </c>
      <c r="F132" s="308" t="s">
        <v>856</v>
      </c>
      <c r="G132" s="308"/>
      <c r="H132" s="308"/>
      <c r="I132" s="308"/>
      <c r="J132" s="168" t="s">
        <v>193</v>
      </c>
      <c r="K132" s="169">
        <v>40.75</v>
      </c>
      <c r="L132" s="309">
        <v>3.53</v>
      </c>
      <c r="M132" s="309"/>
      <c r="N132" s="310">
        <f t="shared" si="5"/>
        <v>143.85</v>
      </c>
      <c r="O132" s="310"/>
      <c r="P132" s="310"/>
      <c r="Q132" s="310"/>
      <c r="R132" s="140"/>
      <c r="T132" s="170" t="s">
        <v>5</v>
      </c>
      <c r="U132" s="43" t="s">
        <v>42</v>
      </c>
      <c r="V132" s="35"/>
      <c r="W132" s="171">
        <f t="shared" si="6"/>
        <v>0</v>
      </c>
      <c r="X132" s="171">
        <v>0</v>
      </c>
      <c r="Y132" s="171">
        <f t="shared" si="7"/>
        <v>0</v>
      </c>
      <c r="Z132" s="171">
        <v>0</v>
      </c>
      <c r="AA132" s="172">
        <f t="shared" si="8"/>
        <v>0</v>
      </c>
      <c r="AR132" s="18" t="s">
        <v>223</v>
      </c>
      <c r="AT132" s="18" t="s">
        <v>182</v>
      </c>
      <c r="AU132" s="18" t="s">
        <v>86</v>
      </c>
      <c r="AY132" s="18" t="s">
        <v>181</v>
      </c>
      <c r="BE132" s="113">
        <f t="shared" si="9"/>
        <v>0</v>
      </c>
      <c r="BF132" s="113">
        <f t="shared" si="10"/>
        <v>143.85</v>
      </c>
      <c r="BG132" s="113">
        <f t="shared" si="11"/>
        <v>0</v>
      </c>
      <c r="BH132" s="113">
        <f t="shared" si="12"/>
        <v>0</v>
      </c>
      <c r="BI132" s="113">
        <f t="shared" si="13"/>
        <v>0</v>
      </c>
      <c r="BJ132" s="18" t="s">
        <v>86</v>
      </c>
      <c r="BK132" s="113">
        <f t="shared" si="14"/>
        <v>143.85</v>
      </c>
      <c r="BL132" s="18" t="s">
        <v>223</v>
      </c>
      <c r="BM132" s="18" t="s">
        <v>207</v>
      </c>
    </row>
    <row r="133" spans="2:65" s="1" customFormat="1" ht="31.5" customHeight="1">
      <c r="B133" s="137"/>
      <c r="C133" s="173" t="s">
        <v>211</v>
      </c>
      <c r="D133" s="173" t="s">
        <v>356</v>
      </c>
      <c r="E133" s="174" t="s">
        <v>857</v>
      </c>
      <c r="F133" s="311" t="s">
        <v>858</v>
      </c>
      <c r="G133" s="311"/>
      <c r="H133" s="311"/>
      <c r="I133" s="311"/>
      <c r="J133" s="175" t="s">
        <v>193</v>
      </c>
      <c r="K133" s="176">
        <v>40.75</v>
      </c>
      <c r="L133" s="312">
        <v>16.48</v>
      </c>
      <c r="M133" s="312"/>
      <c r="N133" s="313">
        <f t="shared" si="5"/>
        <v>671.56</v>
      </c>
      <c r="O133" s="310"/>
      <c r="P133" s="310"/>
      <c r="Q133" s="310"/>
      <c r="R133" s="140"/>
      <c r="T133" s="170" t="s">
        <v>5</v>
      </c>
      <c r="U133" s="43" t="s">
        <v>42</v>
      </c>
      <c r="V133" s="35"/>
      <c r="W133" s="171">
        <f t="shared" si="6"/>
        <v>0</v>
      </c>
      <c r="X133" s="171">
        <v>8.3000000000000001E-3</v>
      </c>
      <c r="Y133" s="171">
        <f t="shared" si="7"/>
        <v>0.338225</v>
      </c>
      <c r="Z133" s="171">
        <v>0</v>
      </c>
      <c r="AA133" s="172">
        <f t="shared" si="8"/>
        <v>0</v>
      </c>
      <c r="AR133" s="18" t="s">
        <v>269</v>
      </c>
      <c r="AT133" s="18" t="s">
        <v>356</v>
      </c>
      <c r="AU133" s="18" t="s">
        <v>86</v>
      </c>
      <c r="AY133" s="18" t="s">
        <v>181</v>
      </c>
      <c r="BE133" s="113">
        <f t="shared" si="9"/>
        <v>0</v>
      </c>
      <c r="BF133" s="113">
        <f t="shared" si="10"/>
        <v>671.56</v>
      </c>
      <c r="BG133" s="113">
        <f t="shared" si="11"/>
        <v>0</v>
      </c>
      <c r="BH133" s="113">
        <f t="shared" si="12"/>
        <v>0</v>
      </c>
      <c r="BI133" s="113">
        <f t="shared" si="13"/>
        <v>0</v>
      </c>
      <c r="BJ133" s="18" t="s">
        <v>86</v>
      </c>
      <c r="BK133" s="113">
        <f t="shared" si="14"/>
        <v>671.56</v>
      </c>
      <c r="BL133" s="18" t="s">
        <v>223</v>
      </c>
      <c r="BM133" s="18" t="s">
        <v>211</v>
      </c>
    </row>
    <row r="134" spans="2:65" s="1" customFormat="1" ht="31.5" customHeight="1">
      <c r="B134" s="137"/>
      <c r="C134" s="166" t="s">
        <v>214</v>
      </c>
      <c r="D134" s="166" t="s">
        <v>182</v>
      </c>
      <c r="E134" s="167" t="s">
        <v>859</v>
      </c>
      <c r="F134" s="308" t="s">
        <v>860</v>
      </c>
      <c r="G134" s="308"/>
      <c r="H134" s="308"/>
      <c r="I134" s="308"/>
      <c r="J134" s="168" t="s">
        <v>193</v>
      </c>
      <c r="K134" s="169">
        <v>98</v>
      </c>
      <c r="L134" s="309">
        <v>5.7</v>
      </c>
      <c r="M134" s="309"/>
      <c r="N134" s="310">
        <f t="shared" si="5"/>
        <v>558.6</v>
      </c>
      <c r="O134" s="310"/>
      <c r="P134" s="310"/>
      <c r="Q134" s="310"/>
      <c r="R134" s="140"/>
      <c r="T134" s="170" t="s">
        <v>5</v>
      </c>
      <c r="U134" s="43" t="s">
        <v>42</v>
      </c>
      <c r="V134" s="35"/>
      <c r="W134" s="171">
        <f t="shared" si="6"/>
        <v>0</v>
      </c>
      <c r="X134" s="171">
        <v>0</v>
      </c>
      <c r="Y134" s="171">
        <f t="shared" si="7"/>
        <v>0</v>
      </c>
      <c r="Z134" s="171">
        <v>0</v>
      </c>
      <c r="AA134" s="172">
        <f t="shared" si="8"/>
        <v>0</v>
      </c>
      <c r="AR134" s="18" t="s">
        <v>223</v>
      </c>
      <c r="AT134" s="18" t="s">
        <v>182</v>
      </c>
      <c r="AU134" s="18" t="s">
        <v>86</v>
      </c>
      <c r="AY134" s="18" t="s">
        <v>181</v>
      </c>
      <c r="BE134" s="113">
        <f t="shared" si="9"/>
        <v>0</v>
      </c>
      <c r="BF134" s="113">
        <f t="shared" si="10"/>
        <v>558.6</v>
      </c>
      <c r="BG134" s="113">
        <f t="shared" si="11"/>
        <v>0</v>
      </c>
      <c r="BH134" s="113">
        <f t="shared" si="12"/>
        <v>0</v>
      </c>
      <c r="BI134" s="113">
        <f t="shared" si="13"/>
        <v>0</v>
      </c>
      <c r="BJ134" s="18" t="s">
        <v>86</v>
      </c>
      <c r="BK134" s="113">
        <f t="shared" si="14"/>
        <v>558.6</v>
      </c>
      <c r="BL134" s="18" t="s">
        <v>223</v>
      </c>
      <c r="BM134" s="18" t="s">
        <v>214</v>
      </c>
    </row>
    <row r="135" spans="2:65" s="1" customFormat="1" ht="31.5" customHeight="1">
      <c r="B135" s="137"/>
      <c r="C135" s="173" t="s">
        <v>217</v>
      </c>
      <c r="D135" s="173" t="s">
        <v>356</v>
      </c>
      <c r="E135" s="174" t="s">
        <v>861</v>
      </c>
      <c r="F135" s="311" t="s">
        <v>862</v>
      </c>
      <c r="G135" s="311"/>
      <c r="H135" s="311"/>
      <c r="I135" s="311"/>
      <c r="J135" s="175" t="s">
        <v>193</v>
      </c>
      <c r="K135" s="176">
        <v>98</v>
      </c>
      <c r="L135" s="312">
        <v>21.48</v>
      </c>
      <c r="M135" s="312"/>
      <c r="N135" s="313">
        <f t="shared" si="5"/>
        <v>2105.04</v>
      </c>
      <c r="O135" s="310"/>
      <c r="P135" s="310"/>
      <c r="Q135" s="310"/>
      <c r="R135" s="140"/>
      <c r="T135" s="170" t="s">
        <v>5</v>
      </c>
      <c r="U135" s="43" t="s">
        <v>42</v>
      </c>
      <c r="V135" s="35"/>
      <c r="W135" s="171">
        <f t="shared" si="6"/>
        <v>0</v>
      </c>
      <c r="X135" s="171">
        <v>8.3000000000000001E-3</v>
      </c>
      <c r="Y135" s="171">
        <f t="shared" si="7"/>
        <v>0.81340000000000001</v>
      </c>
      <c r="Z135" s="171">
        <v>0</v>
      </c>
      <c r="AA135" s="172">
        <f t="shared" si="8"/>
        <v>0</v>
      </c>
      <c r="AR135" s="18" t="s">
        <v>269</v>
      </c>
      <c r="AT135" s="18" t="s">
        <v>356</v>
      </c>
      <c r="AU135" s="18" t="s">
        <v>86</v>
      </c>
      <c r="AY135" s="18" t="s">
        <v>181</v>
      </c>
      <c r="BE135" s="113">
        <f t="shared" si="9"/>
        <v>0</v>
      </c>
      <c r="BF135" s="113">
        <f t="shared" si="10"/>
        <v>2105.04</v>
      </c>
      <c r="BG135" s="113">
        <f t="shared" si="11"/>
        <v>0</v>
      </c>
      <c r="BH135" s="113">
        <f t="shared" si="12"/>
        <v>0</v>
      </c>
      <c r="BI135" s="113">
        <f t="shared" si="13"/>
        <v>0</v>
      </c>
      <c r="BJ135" s="18" t="s">
        <v>86</v>
      </c>
      <c r="BK135" s="113">
        <f t="shared" si="14"/>
        <v>2105.04</v>
      </c>
      <c r="BL135" s="18" t="s">
        <v>223</v>
      </c>
      <c r="BM135" s="18" t="s">
        <v>217</v>
      </c>
    </row>
    <row r="136" spans="2:65" s="1" customFormat="1" ht="31.5" customHeight="1">
      <c r="B136" s="137"/>
      <c r="C136" s="166" t="s">
        <v>220</v>
      </c>
      <c r="D136" s="166" t="s">
        <v>182</v>
      </c>
      <c r="E136" s="167" t="s">
        <v>863</v>
      </c>
      <c r="F136" s="308" t="s">
        <v>864</v>
      </c>
      <c r="G136" s="308"/>
      <c r="H136" s="308"/>
      <c r="I136" s="308"/>
      <c r="J136" s="168" t="s">
        <v>422</v>
      </c>
      <c r="K136" s="169">
        <v>21</v>
      </c>
      <c r="L136" s="309">
        <v>2.4700000000000002</v>
      </c>
      <c r="M136" s="309"/>
      <c r="N136" s="310">
        <f t="shared" si="5"/>
        <v>51.87</v>
      </c>
      <c r="O136" s="310"/>
      <c r="P136" s="310"/>
      <c r="Q136" s="310"/>
      <c r="R136" s="140"/>
      <c r="T136" s="170" t="s">
        <v>5</v>
      </c>
      <c r="U136" s="43" t="s">
        <v>42</v>
      </c>
      <c r="V136" s="35"/>
      <c r="W136" s="171">
        <f t="shared" si="6"/>
        <v>0</v>
      </c>
      <c r="X136" s="171">
        <v>0</v>
      </c>
      <c r="Y136" s="171">
        <f t="shared" si="7"/>
        <v>0</v>
      </c>
      <c r="Z136" s="171">
        <v>0</v>
      </c>
      <c r="AA136" s="172">
        <f t="shared" si="8"/>
        <v>0</v>
      </c>
      <c r="AR136" s="18" t="s">
        <v>223</v>
      </c>
      <c r="AT136" s="18" t="s">
        <v>182</v>
      </c>
      <c r="AU136" s="18" t="s">
        <v>86</v>
      </c>
      <c r="AY136" s="18" t="s">
        <v>181</v>
      </c>
      <c r="BE136" s="113">
        <f t="shared" si="9"/>
        <v>0</v>
      </c>
      <c r="BF136" s="113">
        <f t="shared" si="10"/>
        <v>51.87</v>
      </c>
      <c r="BG136" s="113">
        <f t="shared" si="11"/>
        <v>0</v>
      </c>
      <c r="BH136" s="113">
        <f t="shared" si="12"/>
        <v>0</v>
      </c>
      <c r="BI136" s="113">
        <f t="shared" si="13"/>
        <v>0</v>
      </c>
      <c r="BJ136" s="18" t="s">
        <v>86</v>
      </c>
      <c r="BK136" s="113">
        <f t="shared" si="14"/>
        <v>51.87</v>
      </c>
      <c r="BL136" s="18" t="s">
        <v>223</v>
      </c>
      <c r="BM136" s="18" t="s">
        <v>220</v>
      </c>
    </row>
    <row r="137" spans="2:65" s="1" customFormat="1" ht="31.5" customHeight="1">
      <c r="B137" s="137"/>
      <c r="C137" s="173" t="s">
        <v>223</v>
      </c>
      <c r="D137" s="173" t="s">
        <v>356</v>
      </c>
      <c r="E137" s="174" t="s">
        <v>865</v>
      </c>
      <c r="F137" s="311" t="s">
        <v>866</v>
      </c>
      <c r="G137" s="311"/>
      <c r="H137" s="311"/>
      <c r="I137" s="311"/>
      <c r="J137" s="175" t="s">
        <v>345</v>
      </c>
      <c r="K137" s="176">
        <v>21</v>
      </c>
      <c r="L137" s="312">
        <v>5</v>
      </c>
      <c r="M137" s="312"/>
      <c r="N137" s="313">
        <f t="shared" si="5"/>
        <v>105</v>
      </c>
      <c r="O137" s="310"/>
      <c r="P137" s="310"/>
      <c r="Q137" s="310"/>
      <c r="R137" s="140"/>
      <c r="T137" s="170" t="s">
        <v>5</v>
      </c>
      <c r="U137" s="43" t="s">
        <v>42</v>
      </c>
      <c r="V137" s="35"/>
      <c r="W137" s="171">
        <f t="shared" si="6"/>
        <v>0</v>
      </c>
      <c r="X137" s="171">
        <v>6.0000000000000002E-5</v>
      </c>
      <c r="Y137" s="171">
        <f t="shared" si="7"/>
        <v>1.2600000000000001E-3</v>
      </c>
      <c r="Z137" s="171">
        <v>0</v>
      </c>
      <c r="AA137" s="172">
        <f t="shared" si="8"/>
        <v>0</v>
      </c>
      <c r="AR137" s="18" t="s">
        <v>269</v>
      </c>
      <c r="AT137" s="18" t="s">
        <v>356</v>
      </c>
      <c r="AU137" s="18" t="s">
        <v>86</v>
      </c>
      <c r="AY137" s="18" t="s">
        <v>181</v>
      </c>
      <c r="BE137" s="113">
        <f t="shared" si="9"/>
        <v>0</v>
      </c>
      <c r="BF137" s="113">
        <f t="shared" si="10"/>
        <v>105</v>
      </c>
      <c r="BG137" s="113">
        <f t="shared" si="11"/>
        <v>0</v>
      </c>
      <c r="BH137" s="113">
        <f t="shared" si="12"/>
        <v>0</v>
      </c>
      <c r="BI137" s="113">
        <f t="shared" si="13"/>
        <v>0</v>
      </c>
      <c r="BJ137" s="18" t="s">
        <v>86</v>
      </c>
      <c r="BK137" s="113">
        <f t="shared" si="14"/>
        <v>105</v>
      </c>
      <c r="BL137" s="18" t="s">
        <v>223</v>
      </c>
      <c r="BM137" s="18" t="s">
        <v>223</v>
      </c>
    </row>
    <row r="138" spans="2:65" s="1" customFormat="1" ht="31.5" customHeight="1">
      <c r="B138" s="137"/>
      <c r="C138" s="166" t="s">
        <v>226</v>
      </c>
      <c r="D138" s="166" t="s">
        <v>182</v>
      </c>
      <c r="E138" s="167" t="s">
        <v>867</v>
      </c>
      <c r="F138" s="308" t="s">
        <v>868</v>
      </c>
      <c r="G138" s="308"/>
      <c r="H138" s="308"/>
      <c r="I138" s="308"/>
      <c r="J138" s="168" t="s">
        <v>193</v>
      </c>
      <c r="K138" s="169">
        <v>10.188000000000001</v>
      </c>
      <c r="L138" s="309">
        <v>3.38</v>
      </c>
      <c r="M138" s="309"/>
      <c r="N138" s="310">
        <f t="shared" si="5"/>
        <v>34.44</v>
      </c>
      <c r="O138" s="310"/>
      <c r="P138" s="310"/>
      <c r="Q138" s="310"/>
      <c r="R138" s="140"/>
      <c r="T138" s="170" t="s">
        <v>5</v>
      </c>
      <c r="U138" s="43" t="s">
        <v>42</v>
      </c>
      <c r="V138" s="35"/>
      <c r="W138" s="171">
        <f t="shared" si="6"/>
        <v>0</v>
      </c>
      <c r="X138" s="171">
        <v>0</v>
      </c>
      <c r="Y138" s="171">
        <f t="shared" si="7"/>
        <v>0</v>
      </c>
      <c r="Z138" s="171">
        <v>0</v>
      </c>
      <c r="AA138" s="172">
        <f t="shared" si="8"/>
        <v>0</v>
      </c>
      <c r="AR138" s="18" t="s">
        <v>223</v>
      </c>
      <c r="AT138" s="18" t="s">
        <v>182</v>
      </c>
      <c r="AU138" s="18" t="s">
        <v>86</v>
      </c>
      <c r="AY138" s="18" t="s">
        <v>181</v>
      </c>
      <c r="BE138" s="113">
        <f t="shared" si="9"/>
        <v>0</v>
      </c>
      <c r="BF138" s="113">
        <f t="shared" si="10"/>
        <v>34.44</v>
      </c>
      <c r="BG138" s="113">
        <f t="shared" si="11"/>
        <v>0</v>
      </c>
      <c r="BH138" s="113">
        <f t="shared" si="12"/>
        <v>0</v>
      </c>
      <c r="BI138" s="113">
        <f t="shared" si="13"/>
        <v>0</v>
      </c>
      <c r="BJ138" s="18" t="s">
        <v>86</v>
      </c>
      <c r="BK138" s="113">
        <f t="shared" si="14"/>
        <v>34.44</v>
      </c>
      <c r="BL138" s="18" t="s">
        <v>223</v>
      </c>
      <c r="BM138" s="18" t="s">
        <v>226</v>
      </c>
    </row>
    <row r="139" spans="2:65" s="1" customFormat="1" ht="22.5" customHeight="1">
      <c r="B139" s="137"/>
      <c r="C139" s="173" t="s">
        <v>229</v>
      </c>
      <c r="D139" s="173" t="s">
        <v>356</v>
      </c>
      <c r="E139" s="174" t="s">
        <v>869</v>
      </c>
      <c r="F139" s="311" t="s">
        <v>870</v>
      </c>
      <c r="G139" s="311"/>
      <c r="H139" s="311"/>
      <c r="I139" s="311"/>
      <c r="J139" s="175" t="s">
        <v>193</v>
      </c>
      <c r="K139" s="176">
        <v>10.188000000000001</v>
      </c>
      <c r="L139" s="312">
        <v>20</v>
      </c>
      <c r="M139" s="312"/>
      <c r="N139" s="313">
        <f t="shared" si="5"/>
        <v>203.76</v>
      </c>
      <c r="O139" s="310"/>
      <c r="P139" s="310"/>
      <c r="Q139" s="310"/>
      <c r="R139" s="140"/>
      <c r="T139" s="170" t="s">
        <v>5</v>
      </c>
      <c r="U139" s="43" t="s">
        <v>42</v>
      </c>
      <c r="V139" s="35"/>
      <c r="W139" s="171">
        <f t="shared" si="6"/>
        <v>0</v>
      </c>
      <c r="X139" s="171">
        <v>8.6999999999999994E-3</v>
      </c>
      <c r="Y139" s="171">
        <f t="shared" si="7"/>
        <v>8.8635599999999995E-2</v>
      </c>
      <c r="Z139" s="171">
        <v>0</v>
      </c>
      <c r="AA139" s="172">
        <f t="shared" si="8"/>
        <v>0</v>
      </c>
      <c r="AR139" s="18" t="s">
        <v>269</v>
      </c>
      <c r="AT139" s="18" t="s">
        <v>356</v>
      </c>
      <c r="AU139" s="18" t="s">
        <v>86</v>
      </c>
      <c r="AY139" s="18" t="s">
        <v>181</v>
      </c>
      <c r="BE139" s="113">
        <f t="shared" si="9"/>
        <v>0</v>
      </c>
      <c r="BF139" s="113">
        <f t="shared" si="10"/>
        <v>203.76</v>
      </c>
      <c r="BG139" s="113">
        <f t="shared" si="11"/>
        <v>0</v>
      </c>
      <c r="BH139" s="113">
        <f t="shared" si="12"/>
        <v>0</v>
      </c>
      <c r="BI139" s="113">
        <f t="shared" si="13"/>
        <v>0</v>
      </c>
      <c r="BJ139" s="18" t="s">
        <v>86</v>
      </c>
      <c r="BK139" s="113">
        <f t="shared" si="14"/>
        <v>203.76</v>
      </c>
      <c r="BL139" s="18" t="s">
        <v>223</v>
      </c>
      <c r="BM139" s="18" t="s">
        <v>229</v>
      </c>
    </row>
    <row r="140" spans="2:65" s="1" customFormat="1" ht="31.5" customHeight="1">
      <c r="B140" s="137"/>
      <c r="C140" s="166" t="s">
        <v>232</v>
      </c>
      <c r="D140" s="166" t="s">
        <v>182</v>
      </c>
      <c r="E140" s="167" t="s">
        <v>871</v>
      </c>
      <c r="F140" s="308" t="s">
        <v>872</v>
      </c>
      <c r="G140" s="308"/>
      <c r="H140" s="308"/>
      <c r="I140" s="308"/>
      <c r="J140" s="168" t="s">
        <v>193</v>
      </c>
      <c r="K140" s="169">
        <v>29.4</v>
      </c>
      <c r="L140" s="309">
        <v>5.7</v>
      </c>
      <c r="M140" s="309"/>
      <c r="N140" s="310">
        <f t="shared" si="5"/>
        <v>167.58</v>
      </c>
      <c r="O140" s="310"/>
      <c r="P140" s="310"/>
      <c r="Q140" s="310"/>
      <c r="R140" s="140"/>
      <c r="T140" s="170" t="s">
        <v>5</v>
      </c>
      <c r="U140" s="43" t="s">
        <v>42</v>
      </c>
      <c r="V140" s="35"/>
      <c r="W140" s="171">
        <f t="shared" si="6"/>
        <v>0</v>
      </c>
      <c r="X140" s="171">
        <v>0</v>
      </c>
      <c r="Y140" s="171">
        <f t="shared" si="7"/>
        <v>0</v>
      </c>
      <c r="Z140" s="171">
        <v>0</v>
      </c>
      <c r="AA140" s="172">
        <f t="shared" si="8"/>
        <v>0</v>
      </c>
      <c r="AR140" s="18" t="s">
        <v>223</v>
      </c>
      <c r="AT140" s="18" t="s">
        <v>182</v>
      </c>
      <c r="AU140" s="18" t="s">
        <v>86</v>
      </c>
      <c r="AY140" s="18" t="s">
        <v>181</v>
      </c>
      <c r="BE140" s="113">
        <f t="shared" si="9"/>
        <v>0</v>
      </c>
      <c r="BF140" s="113">
        <f t="shared" si="10"/>
        <v>167.58</v>
      </c>
      <c r="BG140" s="113">
        <f t="shared" si="11"/>
        <v>0</v>
      </c>
      <c r="BH140" s="113">
        <f t="shared" si="12"/>
        <v>0</v>
      </c>
      <c r="BI140" s="113">
        <f t="shared" si="13"/>
        <v>0</v>
      </c>
      <c r="BJ140" s="18" t="s">
        <v>86</v>
      </c>
      <c r="BK140" s="113">
        <f t="shared" si="14"/>
        <v>167.58</v>
      </c>
      <c r="BL140" s="18" t="s">
        <v>223</v>
      </c>
      <c r="BM140" s="18" t="s">
        <v>232</v>
      </c>
    </row>
    <row r="141" spans="2:65" s="1" customFormat="1" ht="22.5" customHeight="1">
      <c r="B141" s="137"/>
      <c r="C141" s="173" t="s">
        <v>10</v>
      </c>
      <c r="D141" s="173" t="s">
        <v>356</v>
      </c>
      <c r="E141" s="174" t="s">
        <v>873</v>
      </c>
      <c r="F141" s="311" t="s">
        <v>874</v>
      </c>
      <c r="G141" s="311"/>
      <c r="H141" s="311"/>
      <c r="I141" s="311"/>
      <c r="J141" s="175" t="s">
        <v>193</v>
      </c>
      <c r="K141" s="176">
        <v>29.4</v>
      </c>
      <c r="L141" s="312">
        <v>23</v>
      </c>
      <c r="M141" s="312"/>
      <c r="N141" s="313">
        <f t="shared" si="5"/>
        <v>676.2</v>
      </c>
      <c r="O141" s="310"/>
      <c r="P141" s="310"/>
      <c r="Q141" s="310"/>
      <c r="R141" s="140"/>
      <c r="T141" s="170" t="s">
        <v>5</v>
      </c>
      <c r="U141" s="43" t="s">
        <v>42</v>
      </c>
      <c r="V141" s="35"/>
      <c r="W141" s="171">
        <f t="shared" si="6"/>
        <v>0</v>
      </c>
      <c r="X141" s="171">
        <v>8.6999999999999994E-3</v>
      </c>
      <c r="Y141" s="171">
        <f t="shared" si="7"/>
        <v>0.25577999999999995</v>
      </c>
      <c r="Z141" s="171">
        <v>0</v>
      </c>
      <c r="AA141" s="172">
        <f t="shared" si="8"/>
        <v>0</v>
      </c>
      <c r="AR141" s="18" t="s">
        <v>269</v>
      </c>
      <c r="AT141" s="18" t="s">
        <v>356</v>
      </c>
      <c r="AU141" s="18" t="s">
        <v>86</v>
      </c>
      <c r="AY141" s="18" t="s">
        <v>181</v>
      </c>
      <c r="BE141" s="113">
        <f t="shared" si="9"/>
        <v>0</v>
      </c>
      <c r="BF141" s="113">
        <f t="shared" si="10"/>
        <v>676.2</v>
      </c>
      <c r="BG141" s="113">
        <f t="shared" si="11"/>
        <v>0</v>
      </c>
      <c r="BH141" s="113">
        <f t="shared" si="12"/>
        <v>0</v>
      </c>
      <c r="BI141" s="113">
        <f t="shared" si="13"/>
        <v>0</v>
      </c>
      <c r="BJ141" s="18" t="s">
        <v>86</v>
      </c>
      <c r="BK141" s="113">
        <f t="shared" si="14"/>
        <v>676.2</v>
      </c>
      <c r="BL141" s="18" t="s">
        <v>223</v>
      </c>
      <c r="BM141" s="18" t="s">
        <v>10</v>
      </c>
    </row>
    <row r="142" spans="2:65" s="1" customFormat="1" ht="22.5" customHeight="1">
      <c r="B142" s="137"/>
      <c r="C142" s="166" t="s">
        <v>237</v>
      </c>
      <c r="D142" s="166" t="s">
        <v>182</v>
      </c>
      <c r="E142" s="167" t="s">
        <v>875</v>
      </c>
      <c r="F142" s="308" t="s">
        <v>876</v>
      </c>
      <c r="G142" s="308"/>
      <c r="H142" s="308"/>
      <c r="I142" s="308"/>
      <c r="J142" s="168" t="s">
        <v>345</v>
      </c>
      <c r="K142" s="169">
        <v>3</v>
      </c>
      <c r="L142" s="309">
        <v>3.33</v>
      </c>
      <c r="M142" s="309"/>
      <c r="N142" s="310">
        <f t="shared" si="5"/>
        <v>9.99</v>
      </c>
      <c r="O142" s="310"/>
      <c r="P142" s="310"/>
      <c r="Q142" s="310"/>
      <c r="R142" s="140"/>
      <c r="T142" s="170" t="s">
        <v>5</v>
      </c>
      <c r="U142" s="43" t="s">
        <v>42</v>
      </c>
      <c r="V142" s="35"/>
      <c r="W142" s="171">
        <f t="shared" si="6"/>
        <v>0</v>
      </c>
      <c r="X142" s="171">
        <v>0</v>
      </c>
      <c r="Y142" s="171">
        <f t="shared" si="7"/>
        <v>0</v>
      </c>
      <c r="Z142" s="171">
        <v>0</v>
      </c>
      <c r="AA142" s="172">
        <f t="shared" si="8"/>
        <v>0</v>
      </c>
      <c r="AR142" s="18" t="s">
        <v>223</v>
      </c>
      <c r="AT142" s="18" t="s">
        <v>182</v>
      </c>
      <c r="AU142" s="18" t="s">
        <v>86</v>
      </c>
      <c r="AY142" s="18" t="s">
        <v>181</v>
      </c>
      <c r="BE142" s="113">
        <f t="shared" si="9"/>
        <v>0</v>
      </c>
      <c r="BF142" s="113">
        <f t="shared" si="10"/>
        <v>9.99</v>
      </c>
      <c r="BG142" s="113">
        <f t="shared" si="11"/>
        <v>0</v>
      </c>
      <c r="BH142" s="113">
        <f t="shared" si="12"/>
        <v>0</v>
      </c>
      <c r="BI142" s="113">
        <f t="shared" si="13"/>
        <v>0</v>
      </c>
      <c r="BJ142" s="18" t="s">
        <v>86</v>
      </c>
      <c r="BK142" s="113">
        <f t="shared" si="14"/>
        <v>9.99</v>
      </c>
      <c r="BL142" s="18" t="s">
        <v>223</v>
      </c>
      <c r="BM142" s="18" t="s">
        <v>237</v>
      </c>
    </row>
    <row r="143" spans="2:65" s="1" customFormat="1" ht="22.5" customHeight="1">
      <c r="B143" s="137"/>
      <c r="C143" s="173" t="s">
        <v>240</v>
      </c>
      <c r="D143" s="173" t="s">
        <v>356</v>
      </c>
      <c r="E143" s="174" t="s">
        <v>877</v>
      </c>
      <c r="F143" s="311" t="s">
        <v>878</v>
      </c>
      <c r="G143" s="311"/>
      <c r="H143" s="311"/>
      <c r="I143" s="311"/>
      <c r="J143" s="175" t="s">
        <v>345</v>
      </c>
      <c r="K143" s="176">
        <v>3</v>
      </c>
      <c r="L143" s="312">
        <v>2.57</v>
      </c>
      <c r="M143" s="312"/>
      <c r="N143" s="313">
        <f t="shared" si="5"/>
        <v>7.71</v>
      </c>
      <c r="O143" s="310"/>
      <c r="P143" s="310"/>
      <c r="Q143" s="310"/>
      <c r="R143" s="140"/>
      <c r="T143" s="170" t="s">
        <v>5</v>
      </c>
      <c r="U143" s="43" t="s">
        <v>42</v>
      </c>
      <c r="V143" s="35"/>
      <c r="W143" s="171">
        <f t="shared" si="6"/>
        <v>0</v>
      </c>
      <c r="X143" s="171">
        <v>2.0000000000000001E-4</v>
      </c>
      <c r="Y143" s="171">
        <f t="shared" si="7"/>
        <v>6.0000000000000006E-4</v>
      </c>
      <c r="Z143" s="171">
        <v>0</v>
      </c>
      <c r="AA143" s="172">
        <f t="shared" si="8"/>
        <v>0</v>
      </c>
      <c r="AR143" s="18" t="s">
        <v>269</v>
      </c>
      <c r="AT143" s="18" t="s">
        <v>356</v>
      </c>
      <c r="AU143" s="18" t="s">
        <v>86</v>
      </c>
      <c r="AY143" s="18" t="s">
        <v>181</v>
      </c>
      <c r="BE143" s="113">
        <f t="shared" si="9"/>
        <v>0</v>
      </c>
      <c r="BF143" s="113">
        <f t="shared" si="10"/>
        <v>7.71</v>
      </c>
      <c r="BG143" s="113">
        <f t="shared" si="11"/>
        <v>0</v>
      </c>
      <c r="BH143" s="113">
        <f t="shared" si="12"/>
        <v>0</v>
      </c>
      <c r="BI143" s="113">
        <f t="shared" si="13"/>
        <v>0</v>
      </c>
      <c r="BJ143" s="18" t="s">
        <v>86</v>
      </c>
      <c r="BK143" s="113">
        <f t="shared" si="14"/>
        <v>7.71</v>
      </c>
      <c r="BL143" s="18" t="s">
        <v>223</v>
      </c>
      <c r="BM143" s="18" t="s">
        <v>240</v>
      </c>
    </row>
    <row r="144" spans="2:65" s="1" customFormat="1" ht="22.5" customHeight="1">
      <c r="B144" s="137"/>
      <c r="C144" s="166" t="s">
        <v>243</v>
      </c>
      <c r="D144" s="166" t="s">
        <v>182</v>
      </c>
      <c r="E144" s="167" t="s">
        <v>879</v>
      </c>
      <c r="F144" s="308" t="s">
        <v>880</v>
      </c>
      <c r="G144" s="308"/>
      <c r="H144" s="308"/>
      <c r="I144" s="308"/>
      <c r="J144" s="168" t="s">
        <v>345</v>
      </c>
      <c r="K144" s="169">
        <v>2</v>
      </c>
      <c r="L144" s="309">
        <v>6.88</v>
      </c>
      <c r="M144" s="309"/>
      <c r="N144" s="310">
        <f t="shared" si="5"/>
        <v>13.76</v>
      </c>
      <c r="O144" s="310"/>
      <c r="P144" s="310"/>
      <c r="Q144" s="310"/>
      <c r="R144" s="140"/>
      <c r="T144" s="170" t="s">
        <v>5</v>
      </c>
      <c r="U144" s="43" t="s">
        <v>42</v>
      </c>
      <c r="V144" s="35"/>
      <c r="W144" s="171">
        <f t="shared" si="6"/>
        <v>0</v>
      </c>
      <c r="X144" s="171">
        <v>0</v>
      </c>
      <c r="Y144" s="171">
        <f t="shared" si="7"/>
        <v>0</v>
      </c>
      <c r="Z144" s="171">
        <v>0</v>
      </c>
      <c r="AA144" s="172">
        <f t="shared" si="8"/>
        <v>0</v>
      </c>
      <c r="AR144" s="18" t="s">
        <v>223</v>
      </c>
      <c r="AT144" s="18" t="s">
        <v>182</v>
      </c>
      <c r="AU144" s="18" t="s">
        <v>86</v>
      </c>
      <c r="AY144" s="18" t="s">
        <v>181</v>
      </c>
      <c r="BE144" s="113">
        <f t="shared" si="9"/>
        <v>0</v>
      </c>
      <c r="BF144" s="113">
        <f t="shared" si="10"/>
        <v>13.76</v>
      </c>
      <c r="BG144" s="113">
        <f t="shared" si="11"/>
        <v>0</v>
      </c>
      <c r="BH144" s="113">
        <f t="shared" si="12"/>
        <v>0</v>
      </c>
      <c r="BI144" s="113">
        <f t="shared" si="13"/>
        <v>0</v>
      </c>
      <c r="BJ144" s="18" t="s">
        <v>86</v>
      </c>
      <c r="BK144" s="113">
        <f t="shared" si="14"/>
        <v>13.76</v>
      </c>
      <c r="BL144" s="18" t="s">
        <v>223</v>
      </c>
      <c r="BM144" s="18" t="s">
        <v>243</v>
      </c>
    </row>
    <row r="145" spans="2:65" s="1" customFormat="1" ht="22.5" customHeight="1">
      <c r="B145" s="137"/>
      <c r="C145" s="173" t="s">
        <v>246</v>
      </c>
      <c r="D145" s="173" t="s">
        <v>356</v>
      </c>
      <c r="E145" s="174" t="s">
        <v>881</v>
      </c>
      <c r="F145" s="311" t="s">
        <v>882</v>
      </c>
      <c r="G145" s="311"/>
      <c r="H145" s="311"/>
      <c r="I145" s="311"/>
      <c r="J145" s="175" t="s">
        <v>345</v>
      </c>
      <c r="K145" s="176">
        <v>2</v>
      </c>
      <c r="L145" s="312">
        <v>7.22</v>
      </c>
      <c r="M145" s="312"/>
      <c r="N145" s="313">
        <f t="shared" si="5"/>
        <v>14.44</v>
      </c>
      <c r="O145" s="310"/>
      <c r="P145" s="310"/>
      <c r="Q145" s="310"/>
      <c r="R145" s="140"/>
      <c r="T145" s="170" t="s">
        <v>5</v>
      </c>
      <c r="U145" s="43" t="s">
        <v>42</v>
      </c>
      <c r="V145" s="35"/>
      <c r="W145" s="171">
        <f t="shared" si="6"/>
        <v>0</v>
      </c>
      <c r="X145" s="171">
        <v>1.8E-3</v>
      </c>
      <c r="Y145" s="171">
        <f t="shared" si="7"/>
        <v>3.5999999999999999E-3</v>
      </c>
      <c r="Z145" s="171">
        <v>0</v>
      </c>
      <c r="AA145" s="172">
        <f t="shared" si="8"/>
        <v>0</v>
      </c>
      <c r="AR145" s="18" t="s">
        <v>269</v>
      </c>
      <c r="AT145" s="18" t="s">
        <v>356</v>
      </c>
      <c r="AU145" s="18" t="s">
        <v>86</v>
      </c>
      <c r="AY145" s="18" t="s">
        <v>181</v>
      </c>
      <c r="BE145" s="113">
        <f t="shared" si="9"/>
        <v>0</v>
      </c>
      <c r="BF145" s="113">
        <f t="shared" si="10"/>
        <v>14.44</v>
      </c>
      <c r="BG145" s="113">
        <f t="shared" si="11"/>
        <v>0</v>
      </c>
      <c r="BH145" s="113">
        <f t="shared" si="12"/>
        <v>0</v>
      </c>
      <c r="BI145" s="113">
        <f t="shared" si="13"/>
        <v>0</v>
      </c>
      <c r="BJ145" s="18" t="s">
        <v>86</v>
      </c>
      <c r="BK145" s="113">
        <f t="shared" si="14"/>
        <v>14.44</v>
      </c>
      <c r="BL145" s="18" t="s">
        <v>223</v>
      </c>
      <c r="BM145" s="18" t="s">
        <v>246</v>
      </c>
    </row>
    <row r="146" spans="2:65" s="1" customFormat="1" ht="31.5" customHeight="1">
      <c r="B146" s="137"/>
      <c r="C146" s="166" t="s">
        <v>248</v>
      </c>
      <c r="D146" s="166" t="s">
        <v>182</v>
      </c>
      <c r="E146" s="167" t="s">
        <v>883</v>
      </c>
      <c r="F146" s="308" t="s">
        <v>884</v>
      </c>
      <c r="G146" s="308"/>
      <c r="H146" s="308"/>
      <c r="I146" s="308"/>
      <c r="J146" s="168" t="s">
        <v>345</v>
      </c>
      <c r="K146" s="169">
        <v>8</v>
      </c>
      <c r="L146" s="309">
        <v>4.3600000000000003</v>
      </c>
      <c r="M146" s="309"/>
      <c r="N146" s="310">
        <f t="shared" si="5"/>
        <v>34.880000000000003</v>
      </c>
      <c r="O146" s="310"/>
      <c r="P146" s="310"/>
      <c r="Q146" s="310"/>
      <c r="R146" s="140"/>
      <c r="T146" s="170" t="s">
        <v>5</v>
      </c>
      <c r="U146" s="43" t="s">
        <v>42</v>
      </c>
      <c r="V146" s="35"/>
      <c r="W146" s="171">
        <f t="shared" si="6"/>
        <v>0</v>
      </c>
      <c r="X146" s="171">
        <v>0</v>
      </c>
      <c r="Y146" s="171">
        <f t="shared" si="7"/>
        <v>0</v>
      </c>
      <c r="Z146" s="171">
        <v>0</v>
      </c>
      <c r="AA146" s="172">
        <f t="shared" si="8"/>
        <v>0</v>
      </c>
      <c r="AR146" s="18" t="s">
        <v>223</v>
      </c>
      <c r="AT146" s="18" t="s">
        <v>182</v>
      </c>
      <c r="AU146" s="18" t="s">
        <v>86</v>
      </c>
      <c r="AY146" s="18" t="s">
        <v>181</v>
      </c>
      <c r="BE146" s="113">
        <f t="shared" si="9"/>
        <v>0</v>
      </c>
      <c r="BF146" s="113">
        <f t="shared" si="10"/>
        <v>34.880000000000003</v>
      </c>
      <c r="BG146" s="113">
        <f t="shared" si="11"/>
        <v>0</v>
      </c>
      <c r="BH146" s="113">
        <f t="shared" si="12"/>
        <v>0</v>
      </c>
      <c r="BI146" s="113">
        <f t="shared" si="13"/>
        <v>0</v>
      </c>
      <c r="BJ146" s="18" t="s">
        <v>86</v>
      </c>
      <c r="BK146" s="113">
        <f t="shared" si="14"/>
        <v>34.880000000000003</v>
      </c>
      <c r="BL146" s="18" t="s">
        <v>223</v>
      </c>
      <c r="BM146" s="18" t="s">
        <v>248</v>
      </c>
    </row>
    <row r="147" spans="2:65" s="1" customFormat="1" ht="31.5" customHeight="1">
      <c r="B147" s="137"/>
      <c r="C147" s="173" t="s">
        <v>251</v>
      </c>
      <c r="D147" s="173" t="s">
        <v>356</v>
      </c>
      <c r="E147" s="174" t="s">
        <v>885</v>
      </c>
      <c r="F147" s="311" t="s">
        <v>886</v>
      </c>
      <c r="G147" s="311"/>
      <c r="H147" s="311"/>
      <c r="I147" s="311"/>
      <c r="J147" s="175" t="s">
        <v>345</v>
      </c>
      <c r="K147" s="176">
        <v>4</v>
      </c>
      <c r="L147" s="312">
        <v>4.37</v>
      </c>
      <c r="M147" s="312"/>
      <c r="N147" s="313">
        <f t="shared" si="5"/>
        <v>17.48</v>
      </c>
      <c r="O147" s="310"/>
      <c r="P147" s="310"/>
      <c r="Q147" s="310"/>
      <c r="R147" s="140"/>
      <c r="T147" s="170" t="s">
        <v>5</v>
      </c>
      <c r="U147" s="43" t="s">
        <v>42</v>
      </c>
      <c r="V147" s="35"/>
      <c r="W147" s="171">
        <f t="shared" si="6"/>
        <v>0</v>
      </c>
      <c r="X147" s="171">
        <v>5.0000000000000002E-5</v>
      </c>
      <c r="Y147" s="171">
        <f t="shared" si="7"/>
        <v>2.0000000000000001E-4</v>
      </c>
      <c r="Z147" s="171">
        <v>0</v>
      </c>
      <c r="AA147" s="172">
        <f t="shared" si="8"/>
        <v>0</v>
      </c>
      <c r="AR147" s="18" t="s">
        <v>269</v>
      </c>
      <c r="AT147" s="18" t="s">
        <v>356</v>
      </c>
      <c r="AU147" s="18" t="s">
        <v>86</v>
      </c>
      <c r="AY147" s="18" t="s">
        <v>181</v>
      </c>
      <c r="BE147" s="113">
        <f t="shared" si="9"/>
        <v>0</v>
      </c>
      <c r="BF147" s="113">
        <f t="shared" si="10"/>
        <v>17.48</v>
      </c>
      <c r="BG147" s="113">
        <f t="shared" si="11"/>
        <v>0</v>
      </c>
      <c r="BH147" s="113">
        <f t="shared" si="12"/>
        <v>0</v>
      </c>
      <c r="BI147" s="113">
        <f t="shared" si="13"/>
        <v>0</v>
      </c>
      <c r="BJ147" s="18" t="s">
        <v>86</v>
      </c>
      <c r="BK147" s="113">
        <f t="shared" si="14"/>
        <v>17.48</v>
      </c>
      <c r="BL147" s="18" t="s">
        <v>223</v>
      </c>
      <c r="BM147" s="18" t="s">
        <v>251</v>
      </c>
    </row>
    <row r="148" spans="2:65" s="1" customFormat="1" ht="31.5" customHeight="1">
      <c r="B148" s="137"/>
      <c r="C148" s="173" t="s">
        <v>254</v>
      </c>
      <c r="D148" s="173" t="s">
        <v>356</v>
      </c>
      <c r="E148" s="174" t="s">
        <v>887</v>
      </c>
      <c r="F148" s="311" t="s">
        <v>888</v>
      </c>
      <c r="G148" s="311"/>
      <c r="H148" s="311"/>
      <c r="I148" s="311"/>
      <c r="J148" s="175" t="s">
        <v>345</v>
      </c>
      <c r="K148" s="176">
        <v>4</v>
      </c>
      <c r="L148" s="312">
        <v>4.45</v>
      </c>
      <c r="M148" s="312"/>
      <c r="N148" s="313">
        <f t="shared" si="5"/>
        <v>17.8</v>
      </c>
      <c r="O148" s="310"/>
      <c r="P148" s="310"/>
      <c r="Q148" s="310"/>
      <c r="R148" s="140"/>
      <c r="T148" s="170" t="s">
        <v>5</v>
      </c>
      <c r="U148" s="43" t="s">
        <v>42</v>
      </c>
      <c r="V148" s="35"/>
      <c r="W148" s="171">
        <f t="shared" si="6"/>
        <v>0</v>
      </c>
      <c r="X148" s="171">
        <v>6.0000000000000002E-5</v>
      </c>
      <c r="Y148" s="171">
        <f t="shared" si="7"/>
        <v>2.4000000000000001E-4</v>
      </c>
      <c r="Z148" s="171">
        <v>0</v>
      </c>
      <c r="AA148" s="172">
        <f t="shared" si="8"/>
        <v>0</v>
      </c>
      <c r="AR148" s="18" t="s">
        <v>269</v>
      </c>
      <c r="AT148" s="18" t="s">
        <v>356</v>
      </c>
      <c r="AU148" s="18" t="s">
        <v>86</v>
      </c>
      <c r="AY148" s="18" t="s">
        <v>181</v>
      </c>
      <c r="BE148" s="113">
        <f t="shared" si="9"/>
        <v>0</v>
      </c>
      <c r="BF148" s="113">
        <f t="shared" si="10"/>
        <v>17.8</v>
      </c>
      <c r="BG148" s="113">
        <f t="shared" si="11"/>
        <v>0</v>
      </c>
      <c r="BH148" s="113">
        <f t="shared" si="12"/>
        <v>0</v>
      </c>
      <c r="BI148" s="113">
        <f t="shared" si="13"/>
        <v>0</v>
      </c>
      <c r="BJ148" s="18" t="s">
        <v>86</v>
      </c>
      <c r="BK148" s="113">
        <f t="shared" si="14"/>
        <v>17.8</v>
      </c>
      <c r="BL148" s="18" t="s">
        <v>223</v>
      </c>
      <c r="BM148" s="18" t="s">
        <v>254</v>
      </c>
    </row>
    <row r="149" spans="2:65" s="1" customFormat="1" ht="31.5" customHeight="1">
      <c r="B149" s="137"/>
      <c r="C149" s="166" t="s">
        <v>257</v>
      </c>
      <c r="D149" s="166" t="s">
        <v>182</v>
      </c>
      <c r="E149" s="167" t="s">
        <v>889</v>
      </c>
      <c r="F149" s="308" t="s">
        <v>890</v>
      </c>
      <c r="G149" s="308"/>
      <c r="H149" s="308"/>
      <c r="I149" s="308"/>
      <c r="J149" s="168" t="s">
        <v>345</v>
      </c>
      <c r="K149" s="169">
        <v>2</v>
      </c>
      <c r="L149" s="309">
        <v>13.99</v>
      </c>
      <c r="M149" s="309"/>
      <c r="N149" s="310">
        <f t="shared" si="5"/>
        <v>27.98</v>
      </c>
      <c r="O149" s="310"/>
      <c r="P149" s="310"/>
      <c r="Q149" s="310"/>
      <c r="R149" s="140"/>
      <c r="T149" s="170" t="s">
        <v>5</v>
      </c>
      <c r="U149" s="43" t="s">
        <v>42</v>
      </c>
      <c r="V149" s="35"/>
      <c r="W149" s="171">
        <f t="shared" si="6"/>
        <v>0</v>
      </c>
      <c r="X149" s="171">
        <v>0</v>
      </c>
      <c r="Y149" s="171">
        <f t="shared" si="7"/>
        <v>0</v>
      </c>
      <c r="Z149" s="171">
        <v>0</v>
      </c>
      <c r="AA149" s="172">
        <f t="shared" si="8"/>
        <v>0</v>
      </c>
      <c r="AR149" s="18" t="s">
        <v>223</v>
      </c>
      <c r="AT149" s="18" t="s">
        <v>182</v>
      </c>
      <c r="AU149" s="18" t="s">
        <v>86</v>
      </c>
      <c r="AY149" s="18" t="s">
        <v>181</v>
      </c>
      <c r="BE149" s="113">
        <f t="shared" si="9"/>
        <v>0</v>
      </c>
      <c r="BF149" s="113">
        <f t="shared" si="10"/>
        <v>27.98</v>
      </c>
      <c r="BG149" s="113">
        <f t="shared" si="11"/>
        <v>0</v>
      </c>
      <c r="BH149" s="113">
        <f t="shared" si="12"/>
        <v>0</v>
      </c>
      <c r="BI149" s="113">
        <f t="shared" si="13"/>
        <v>0</v>
      </c>
      <c r="BJ149" s="18" t="s">
        <v>86</v>
      </c>
      <c r="BK149" s="113">
        <f t="shared" si="14"/>
        <v>27.98</v>
      </c>
      <c r="BL149" s="18" t="s">
        <v>223</v>
      </c>
      <c r="BM149" s="18" t="s">
        <v>257</v>
      </c>
    </row>
    <row r="150" spans="2:65" s="1" customFormat="1" ht="31.5" customHeight="1">
      <c r="B150" s="137"/>
      <c r="C150" s="173" t="s">
        <v>260</v>
      </c>
      <c r="D150" s="173" t="s">
        <v>356</v>
      </c>
      <c r="E150" s="174" t="s">
        <v>891</v>
      </c>
      <c r="F150" s="311" t="s">
        <v>892</v>
      </c>
      <c r="G150" s="311"/>
      <c r="H150" s="311"/>
      <c r="I150" s="311"/>
      <c r="J150" s="175" t="s">
        <v>345</v>
      </c>
      <c r="K150" s="176">
        <v>2</v>
      </c>
      <c r="L150" s="312">
        <v>120.31</v>
      </c>
      <c r="M150" s="312"/>
      <c r="N150" s="313">
        <f t="shared" si="5"/>
        <v>240.62</v>
      </c>
      <c r="O150" s="310"/>
      <c r="P150" s="310"/>
      <c r="Q150" s="310"/>
      <c r="R150" s="140"/>
      <c r="T150" s="170" t="s">
        <v>5</v>
      </c>
      <c r="U150" s="43" t="s">
        <v>42</v>
      </c>
      <c r="V150" s="35"/>
      <c r="W150" s="171">
        <f t="shared" si="6"/>
        <v>0</v>
      </c>
      <c r="X150" s="171">
        <v>8.0000000000000002E-3</v>
      </c>
      <c r="Y150" s="171">
        <f t="shared" si="7"/>
        <v>1.6E-2</v>
      </c>
      <c r="Z150" s="171">
        <v>0</v>
      </c>
      <c r="AA150" s="172">
        <f t="shared" si="8"/>
        <v>0</v>
      </c>
      <c r="AR150" s="18" t="s">
        <v>269</v>
      </c>
      <c r="AT150" s="18" t="s">
        <v>356</v>
      </c>
      <c r="AU150" s="18" t="s">
        <v>86</v>
      </c>
      <c r="AY150" s="18" t="s">
        <v>181</v>
      </c>
      <c r="BE150" s="113">
        <f t="shared" si="9"/>
        <v>0</v>
      </c>
      <c r="BF150" s="113">
        <f t="shared" si="10"/>
        <v>240.62</v>
      </c>
      <c r="BG150" s="113">
        <f t="shared" si="11"/>
        <v>0</v>
      </c>
      <c r="BH150" s="113">
        <f t="shared" si="12"/>
        <v>0</v>
      </c>
      <c r="BI150" s="113">
        <f t="shared" si="13"/>
        <v>0</v>
      </c>
      <c r="BJ150" s="18" t="s">
        <v>86</v>
      </c>
      <c r="BK150" s="113">
        <f t="shared" si="14"/>
        <v>240.62</v>
      </c>
      <c r="BL150" s="18" t="s">
        <v>223</v>
      </c>
      <c r="BM150" s="18" t="s">
        <v>260</v>
      </c>
    </row>
    <row r="151" spans="2:65" s="1" customFormat="1" ht="22.5" customHeight="1">
      <c r="B151" s="137"/>
      <c r="C151" s="166" t="s">
        <v>263</v>
      </c>
      <c r="D151" s="166" t="s">
        <v>182</v>
      </c>
      <c r="E151" s="167" t="s">
        <v>893</v>
      </c>
      <c r="F151" s="308" t="s">
        <v>894</v>
      </c>
      <c r="G151" s="308"/>
      <c r="H151" s="308"/>
      <c r="I151" s="308"/>
      <c r="J151" s="168" t="s">
        <v>345</v>
      </c>
      <c r="K151" s="169">
        <v>4</v>
      </c>
      <c r="L151" s="309">
        <v>7</v>
      </c>
      <c r="M151" s="309"/>
      <c r="N151" s="310">
        <f t="shared" si="5"/>
        <v>28</v>
      </c>
      <c r="O151" s="310"/>
      <c r="P151" s="310"/>
      <c r="Q151" s="310"/>
      <c r="R151" s="140"/>
      <c r="T151" s="170" t="s">
        <v>5</v>
      </c>
      <c r="U151" s="43" t="s">
        <v>42</v>
      </c>
      <c r="V151" s="35"/>
      <c r="W151" s="171">
        <f t="shared" si="6"/>
        <v>0</v>
      </c>
      <c r="X151" s="171">
        <v>0</v>
      </c>
      <c r="Y151" s="171">
        <f t="shared" si="7"/>
        <v>0</v>
      </c>
      <c r="Z151" s="171">
        <v>0</v>
      </c>
      <c r="AA151" s="172">
        <f t="shared" si="8"/>
        <v>0</v>
      </c>
      <c r="AR151" s="18" t="s">
        <v>223</v>
      </c>
      <c r="AT151" s="18" t="s">
        <v>182</v>
      </c>
      <c r="AU151" s="18" t="s">
        <v>86</v>
      </c>
      <c r="AY151" s="18" t="s">
        <v>181</v>
      </c>
      <c r="BE151" s="113">
        <f t="shared" si="9"/>
        <v>0</v>
      </c>
      <c r="BF151" s="113">
        <f t="shared" si="10"/>
        <v>28</v>
      </c>
      <c r="BG151" s="113">
        <f t="shared" si="11"/>
        <v>0</v>
      </c>
      <c r="BH151" s="113">
        <f t="shared" si="12"/>
        <v>0</v>
      </c>
      <c r="BI151" s="113">
        <f t="shared" si="13"/>
        <v>0</v>
      </c>
      <c r="BJ151" s="18" t="s">
        <v>86</v>
      </c>
      <c r="BK151" s="113">
        <f t="shared" si="14"/>
        <v>28</v>
      </c>
      <c r="BL151" s="18" t="s">
        <v>223</v>
      </c>
      <c r="BM151" s="18" t="s">
        <v>263</v>
      </c>
    </row>
    <row r="152" spans="2:65" s="1" customFormat="1" ht="22.5" customHeight="1">
      <c r="B152" s="137"/>
      <c r="C152" s="173" t="s">
        <v>266</v>
      </c>
      <c r="D152" s="173" t="s">
        <v>356</v>
      </c>
      <c r="E152" s="174" t="s">
        <v>895</v>
      </c>
      <c r="F152" s="311" t="s">
        <v>896</v>
      </c>
      <c r="G152" s="311"/>
      <c r="H152" s="311"/>
      <c r="I152" s="311"/>
      <c r="J152" s="175" t="s">
        <v>345</v>
      </c>
      <c r="K152" s="176">
        <v>1</v>
      </c>
      <c r="L152" s="312">
        <v>13.73</v>
      </c>
      <c r="M152" s="312"/>
      <c r="N152" s="313">
        <f t="shared" si="5"/>
        <v>13.73</v>
      </c>
      <c r="O152" s="310"/>
      <c r="P152" s="310"/>
      <c r="Q152" s="310"/>
      <c r="R152" s="140"/>
      <c r="T152" s="170" t="s">
        <v>5</v>
      </c>
      <c r="U152" s="43" t="s">
        <v>42</v>
      </c>
      <c r="V152" s="35"/>
      <c r="W152" s="171">
        <f t="shared" si="6"/>
        <v>0</v>
      </c>
      <c r="X152" s="171">
        <v>1.5E-3</v>
      </c>
      <c r="Y152" s="171">
        <f t="shared" si="7"/>
        <v>1.5E-3</v>
      </c>
      <c r="Z152" s="171">
        <v>0</v>
      </c>
      <c r="AA152" s="172">
        <f t="shared" si="8"/>
        <v>0</v>
      </c>
      <c r="AR152" s="18" t="s">
        <v>269</v>
      </c>
      <c r="AT152" s="18" t="s">
        <v>356</v>
      </c>
      <c r="AU152" s="18" t="s">
        <v>86</v>
      </c>
      <c r="AY152" s="18" t="s">
        <v>181</v>
      </c>
      <c r="BE152" s="113">
        <f t="shared" si="9"/>
        <v>0</v>
      </c>
      <c r="BF152" s="113">
        <f t="shared" si="10"/>
        <v>13.73</v>
      </c>
      <c r="BG152" s="113">
        <f t="shared" si="11"/>
        <v>0</v>
      </c>
      <c r="BH152" s="113">
        <f t="shared" si="12"/>
        <v>0</v>
      </c>
      <c r="BI152" s="113">
        <f t="shared" si="13"/>
        <v>0</v>
      </c>
      <c r="BJ152" s="18" t="s">
        <v>86</v>
      </c>
      <c r="BK152" s="113">
        <f t="shared" si="14"/>
        <v>13.73</v>
      </c>
      <c r="BL152" s="18" t="s">
        <v>223</v>
      </c>
      <c r="BM152" s="18" t="s">
        <v>266</v>
      </c>
    </row>
    <row r="153" spans="2:65" s="1" customFormat="1" ht="22.5" customHeight="1">
      <c r="B153" s="137"/>
      <c r="C153" s="173" t="s">
        <v>269</v>
      </c>
      <c r="D153" s="173" t="s">
        <v>356</v>
      </c>
      <c r="E153" s="174" t="s">
        <v>897</v>
      </c>
      <c r="F153" s="311" t="s">
        <v>898</v>
      </c>
      <c r="G153" s="311"/>
      <c r="H153" s="311"/>
      <c r="I153" s="311"/>
      <c r="J153" s="175" t="s">
        <v>345</v>
      </c>
      <c r="K153" s="176">
        <v>3</v>
      </c>
      <c r="L153" s="312">
        <v>16.010000000000002</v>
      </c>
      <c r="M153" s="312"/>
      <c r="N153" s="313">
        <f t="shared" si="5"/>
        <v>48.03</v>
      </c>
      <c r="O153" s="310"/>
      <c r="P153" s="310"/>
      <c r="Q153" s="310"/>
      <c r="R153" s="140"/>
      <c r="T153" s="170" t="s">
        <v>5</v>
      </c>
      <c r="U153" s="43" t="s">
        <v>42</v>
      </c>
      <c r="V153" s="35"/>
      <c r="W153" s="171">
        <f t="shared" si="6"/>
        <v>0</v>
      </c>
      <c r="X153" s="171">
        <v>1.6999999999999999E-3</v>
      </c>
      <c r="Y153" s="171">
        <f t="shared" si="7"/>
        <v>5.0999999999999995E-3</v>
      </c>
      <c r="Z153" s="171">
        <v>0</v>
      </c>
      <c r="AA153" s="172">
        <f t="shared" si="8"/>
        <v>0</v>
      </c>
      <c r="AR153" s="18" t="s">
        <v>269</v>
      </c>
      <c r="AT153" s="18" t="s">
        <v>356</v>
      </c>
      <c r="AU153" s="18" t="s">
        <v>86</v>
      </c>
      <c r="AY153" s="18" t="s">
        <v>181</v>
      </c>
      <c r="BE153" s="113">
        <f t="shared" si="9"/>
        <v>0</v>
      </c>
      <c r="BF153" s="113">
        <f t="shared" si="10"/>
        <v>48.03</v>
      </c>
      <c r="BG153" s="113">
        <f t="shared" si="11"/>
        <v>0</v>
      </c>
      <c r="BH153" s="113">
        <f t="shared" si="12"/>
        <v>0</v>
      </c>
      <c r="BI153" s="113">
        <f t="shared" si="13"/>
        <v>0</v>
      </c>
      <c r="BJ153" s="18" t="s">
        <v>86</v>
      </c>
      <c r="BK153" s="113">
        <f t="shared" si="14"/>
        <v>48.03</v>
      </c>
      <c r="BL153" s="18" t="s">
        <v>223</v>
      </c>
      <c r="BM153" s="18" t="s">
        <v>269</v>
      </c>
    </row>
    <row r="154" spans="2:65" s="1" customFormat="1" ht="31.5" customHeight="1">
      <c r="B154" s="137"/>
      <c r="C154" s="166" t="s">
        <v>272</v>
      </c>
      <c r="D154" s="166" t="s">
        <v>182</v>
      </c>
      <c r="E154" s="167" t="s">
        <v>899</v>
      </c>
      <c r="F154" s="308" t="s">
        <v>900</v>
      </c>
      <c r="G154" s="308"/>
      <c r="H154" s="308"/>
      <c r="I154" s="308"/>
      <c r="J154" s="168" t="s">
        <v>345</v>
      </c>
      <c r="K154" s="169">
        <v>4</v>
      </c>
      <c r="L154" s="309">
        <v>4.6399999999999997</v>
      </c>
      <c r="M154" s="309"/>
      <c r="N154" s="310">
        <f t="shared" ref="N154:N170" si="15">ROUND(L154*K154,2)</f>
        <v>18.559999999999999</v>
      </c>
      <c r="O154" s="310"/>
      <c r="P154" s="310"/>
      <c r="Q154" s="310"/>
      <c r="R154" s="140"/>
      <c r="T154" s="170" t="s">
        <v>5</v>
      </c>
      <c r="U154" s="43" t="s">
        <v>42</v>
      </c>
      <c r="V154" s="35"/>
      <c r="W154" s="171">
        <f t="shared" ref="W154:W170" si="16">V154*K154</f>
        <v>0</v>
      </c>
      <c r="X154" s="171">
        <v>0</v>
      </c>
      <c r="Y154" s="171">
        <f t="shared" ref="Y154:Y170" si="17">X154*K154</f>
        <v>0</v>
      </c>
      <c r="Z154" s="171">
        <v>0</v>
      </c>
      <c r="AA154" s="172">
        <f t="shared" ref="AA154:AA170" si="18">Z154*K154</f>
        <v>0</v>
      </c>
      <c r="AR154" s="18" t="s">
        <v>223</v>
      </c>
      <c r="AT154" s="18" t="s">
        <v>182</v>
      </c>
      <c r="AU154" s="18" t="s">
        <v>86</v>
      </c>
      <c r="AY154" s="18" t="s">
        <v>181</v>
      </c>
      <c r="BE154" s="113">
        <f t="shared" ref="BE154:BE170" si="19">IF(U154="základná",N154,0)</f>
        <v>0</v>
      </c>
      <c r="BF154" s="113">
        <f t="shared" ref="BF154:BF170" si="20">IF(U154="znížená",N154,0)</f>
        <v>18.559999999999999</v>
      </c>
      <c r="BG154" s="113">
        <f t="shared" ref="BG154:BG170" si="21">IF(U154="zákl. prenesená",N154,0)</f>
        <v>0</v>
      </c>
      <c r="BH154" s="113">
        <f t="shared" ref="BH154:BH170" si="22">IF(U154="zníž. prenesená",N154,0)</f>
        <v>0</v>
      </c>
      <c r="BI154" s="113">
        <f t="shared" ref="BI154:BI170" si="23">IF(U154="nulová",N154,0)</f>
        <v>0</v>
      </c>
      <c r="BJ154" s="18" t="s">
        <v>86</v>
      </c>
      <c r="BK154" s="113">
        <f t="shared" ref="BK154:BK170" si="24">ROUND(L154*K154,2)</f>
        <v>18.559999999999999</v>
      </c>
      <c r="BL154" s="18" t="s">
        <v>223</v>
      </c>
      <c r="BM154" s="18" t="s">
        <v>272</v>
      </c>
    </row>
    <row r="155" spans="2:65" s="1" customFormat="1" ht="22.5" customHeight="1">
      <c r="B155" s="137"/>
      <c r="C155" s="173" t="s">
        <v>275</v>
      </c>
      <c r="D155" s="173" t="s">
        <v>356</v>
      </c>
      <c r="E155" s="174" t="s">
        <v>901</v>
      </c>
      <c r="F155" s="311" t="s">
        <v>902</v>
      </c>
      <c r="G155" s="311"/>
      <c r="H155" s="311"/>
      <c r="I155" s="311"/>
      <c r="J155" s="175" t="s">
        <v>345</v>
      </c>
      <c r="K155" s="176">
        <v>2</v>
      </c>
      <c r="L155" s="312">
        <v>7.04</v>
      </c>
      <c r="M155" s="312"/>
      <c r="N155" s="313">
        <f t="shared" si="15"/>
        <v>14.08</v>
      </c>
      <c r="O155" s="310"/>
      <c r="P155" s="310"/>
      <c r="Q155" s="310"/>
      <c r="R155" s="140"/>
      <c r="T155" s="170" t="s">
        <v>5</v>
      </c>
      <c r="U155" s="43" t="s">
        <v>42</v>
      </c>
      <c r="V155" s="35"/>
      <c r="W155" s="171">
        <f t="shared" si="16"/>
        <v>0</v>
      </c>
      <c r="X155" s="171">
        <v>5.0000000000000002E-5</v>
      </c>
      <c r="Y155" s="171">
        <f t="shared" si="17"/>
        <v>1E-4</v>
      </c>
      <c r="Z155" s="171">
        <v>0</v>
      </c>
      <c r="AA155" s="172">
        <f t="shared" si="18"/>
        <v>0</v>
      </c>
      <c r="AR155" s="18" t="s">
        <v>269</v>
      </c>
      <c r="AT155" s="18" t="s">
        <v>356</v>
      </c>
      <c r="AU155" s="18" t="s">
        <v>86</v>
      </c>
      <c r="AY155" s="18" t="s">
        <v>181</v>
      </c>
      <c r="BE155" s="113">
        <f t="shared" si="19"/>
        <v>0</v>
      </c>
      <c r="BF155" s="113">
        <f t="shared" si="20"/>
        <v>14.08</v>
      </c>
      <c r="BG155" s="113">
        <f t="shared" si="21"/>
        <v>0</v>
      </c>
      <c r="BH155" s="113">
        <f t="shared" si="22"/>
        <v>0</v>
      </c>
      <c r="BI155" s="113">
        <f t="shared" si="23"/>
        <v>0</v>
      </c>
      <c r="BJ155" s="18" t="s">
        <v>86</v>
      </c>
      <c r="BK155" s="113">
        <f t="shared" si="24"/>
        <v>14.08</v>
      </c>
      <c r="BL155" s="18" t="s">
        <v>223</v>
      </c>
      <c r="BM155" s="18" t="s">
        <v>275</v>
      </c>
    </row>
    <row r="156" spans="2:65" s="1" customFormat="1" ht="22.5" customHeight="1">
      <c r="B156" s="137"/>
      <c r="C156" s="173" t="s">
        <v>278</v>
      </c>
      <c r="D156" s="173" t="s">
        <v>356</v>
      </c>
      <c r="E156" s="174" t="s">
        <v>903</v>
      </c>
      <c r="F156" s="311" t="s">
        <v>904</v>
      </c>
      <c r="G156" s="311"/>
      <c r="H156" s="311"/>
      <c r="I156" s="311"/>
      <c r="J156" s="175" t="s">
        <v>345</v>
      </c>
      <c r="K156" s="176">
        <v>2</v>
      </c>
      <c r="L156" s="312">
        <v>7.7</v>
      </c>
      <c r="M156" s="312"/>
      <c r="N156" s="313">
        <f t="shared" si="15"/>
        <v>15.4</v>
      </c>
      <c r="O156" s="310"/>
      <c r="P156" s="310"/>
      <c r="Q156" s="310"/>
      <c r="R156" s="140"/>
      <c r="T156" s="170" t="s">
        <v>5</v>
      </c>
      <c r="U156" s="43" t="s">
        <v>42</v>
      </c>
      <c r="V156" s="35"/>
      <c r="W156" s="171">
        <f t="shared" si="16"/>
        <v>0</v>
      </c>
      <c r="X156" s="171">
        <v>6.0000000000000002E-5</v>
      </c>
      <c r="Y156" s="171">
        <f t="shared" si="17"/>
        <v>1.2E-4</v>
      </c>
      <c r="Z156" s="171">
        <v>0</v>
      </c>
      <c r="AA156" s="172">
        <f t="shared" si="18"/>
        <v>0</v>
      </c>
      <c r="AR156" s="18" t="s">
        <v>269</v>
      </c>
      <c r="AT156" s="18" t="s">
        <v>356</v>
      </c>
      <c r="AU156" s="18" t="s">
        <v>86</v>
      </c>
      <c r="AY156" s="18" t="s">
        <v>181</v>
      </c>
      <c r="BE156" s="113">
        <f t="shared" si="19"/>
        <v>0</v>
      </c>
      <c r="BF156" s="113">
        <f t="shared" si="20"/>
        <v>15.4</v>
      </c>
      <c r="BG156" s="113">
        <f t="shared" si="21"/>
        <v>0</v>
      </c>
      <c r="BH156" s="113">
        <f t="shared" si="22"/>
        <v>0</v>
      </c>
      <c r="BI156" s="113">
        <f t="shared" si="23"/>
        <v>0</v>
      </c>
      <c r="BJ156" s="18" t="s">
        <v>86</v>
      </c>
      <c r="BK156" s="113">
        <f t="shared" si="24"/>
        <v>15.4</v>
      </c>
      <c r="BL156" s="18" t="s">
        <v>223</v>
      </c>
      <c r="BM156" s="18" t="s">
        <v>278</v>
      </c>
    </row>
    <row r="157" spans="2:65" s="1" customFormat="1" ht="31.5" customHeight="1">
      <c r="B157" s="137"/>
      <c r="C157" s="166" t="s">
        <v>281</v>
      </c>
      <c r="D157" s="166" t="s">
        <v>182</v>
      </c>
      <c r="E157" s="167" t="s">
        <v>905</v>
      </c>
      <c r="F157" s="308" t="s">
        <v>906</v>
      </c>
      <c r="G157" s="308"/>
      <c r="H157" s="308"/>
      <c r="I157" s="308"/>
      <c r="J157" s="168" t="s">
        <v>345</v>
      </c>
      <c r="K157" s="169">
        <v>4</v>
      </c>
      <c r="L157" s="309">
        <v>27.16</v>
      </c>
      <c r="M157" s="309"/>
      <c r="N157" s="310">
        <f t="shared" si="15"/>
        <v>108.64</v>
      </c>
      <c r="O157" s="310"/>
      <c r="P157" s="310"/>
      <c r="Q157" s="310"/>
      <c r="R157" s="140"/>
      <c r="T157" s="170" t="s">
        <v>5</v>
      </c>
      <c r="U157" s="43" t="s">
        <v>42</v>
      </c>
      <c r="V157" s="35"/>
      <c r="W157" s="171">
        <f t="shared" si="16"/>
        <v>0</v>
      </c>
      <c r="X157" s="171">
        <v>0</v>
      </c>
      <c r="Y157" s="171">
        <f t="shared" si="17"/>
        <v>0</v>
      </c>
      <c r="Z157" s="171">
        <v>0</v>
      </c>
      <c r="AA157" s="172">
        <f t="shared" si="18"/>
        <v>0</v>
      </c>
      <c r="AR157" s="18" t="s">
        <v>223</v>
      </c>
      <c r="AT157" s="18" t="s">
        <v>182</v>
      </c>
      <c r="AU157" s="18" t="s">
        <v>86</v>
      </c>
      <c r="AY157" s="18" t="s">
        <v>181</v>
      </c>
      <c r="BE157" s="113">
        <f t="shared" si="19"/>
        <v>0</v>
      </c>
      <c r="BF157" s="113">
        <f t="shared" si="20"/>
        <v>108.64</v>
      </c>
      <c r="BG157" s="113">
        <f t="shared" si="21"/>
        <v>0</v>
      </c>
      <c r="BH157" s="113">
        <f t="shared" si="22"/>
        <v>0</v>
      </c>
      <c r="BI157" s="113">
        <f t="shared" si="23"/>
        <v>0</v>
      </c>
      <c r="BJ157" s="18" t="s">
        <v>86</v>
      </c>
      <c r="BK157" s="113">
        <f t="shared" si="24"/>
        <v>108.64</v>
      </c>
      <c r="BL157" s="18" t="s">
        <v>223</v>
      </c>
      <c r="BM157" s="18" t="s">
        <v>281</v>
      </c>
    </row>
    <row r="158" spans="2:65" s="1" customFormat="1" ht="31.5" customHeight="1">
      <c r="B158" s="137"/>
      <c r="C158" s="173" t="s">
        <v>284</v>
      </c>
      <c r="D158" s="173" t="s">
        <v>356</v>
      </c>
      <c r="E158" s="174" t="s">
        <v>907</v>
      </c>
      <c r="F158" s="311" t="s">
        <v>908</v>
      </c>
      <c r="G158" s="311"/>
      <c r="H158" s="311"/>
      <c r="I158" s="311"/>
      <c r="J158" s="175" t="s">
        <v>345</v>
      </c>
      <c r="K158" s="176">
        <v>4</v>
      </c>
      <c r="L158" s="312">
        <v>287.58999999999997</v>
      </c>
      <c r="M158" s="312"/>
      <c r="N158" s="313">
        <f t="shared" si="15"/>
        <v>1150.3599999999999</v>
      </c>
      <c r="O158" s="310"/>
      <c r="P158" s="310"/>
      <c r="Q158" s="310"/>
      <c r="R158" s="140"/>
      <c r="T158" s="170" t="s">
        <v>5</v>
      </c>
      <c r="U158" s="43" t="s">
        <v>42</v>
      </c>
      <c r="V158" s="35"/>
      <c r="W158" s="171">
        <f t="shared" si="16"/>
        <v>0</v>
      </c>
      <c r="X158" s="171">
        <v>1.92E-3</v>
      </c>
      <c r="Y158" s="171">
        <f t="shared" si="17"/>
        <v>7.6800000000000002E-3</v>
      </c>
      <c r="Z158" s="171">
        <v>0</v>
      </c>
      <c r="AA158" s="172">
        <f t="shared" si="18"/>
        <v>0</v>
      </c>
      <c r="AR158" s="18" t="s">
        <v>269</v>
      </c>
      <c r="AT158" s="18" t="s">
        <v>356</v>
      </c>
      <c r="AU158" s="18" t="s">
        <v>86</v>
      </c>
      <c r="AY158" s="18" t="s">
        <v>181</v>
      </c>
      <c r="BE158" s="113">
        <f t="shared" si="19"/>
        <v>0</v>
      </c>
      <c r="BF158" s="113">
        <f t="shared" si="20"/>
        <v>1150.3599999999999</v>
      </c>
      <c r="BG158" s="113">
        <f t="shared" si="21"/>
        <v>0</v>
      </c>
      <c r="BH158" s="113">
        <f t="shared" si="22"/>
        <v>0</v>
      </c>
      <c r="BI158" s="113">
        <f t="shared" si="23"/>
        <v>0</v>
      </c>
      <c r="BJ158" s="18" t="s">
        <v>86</v>
      </c>
      <c r="BK158" s="113">
        <f t="shared" si="24"/>
        <v>1150.3599999999999</v>
      </c>
      <c r="BL158" s="18" t="s">
        <v>223</v>
      </c>
      <c r="BM158" s="18" t="s">
        <v>284</v>
      </c>
    </row>
    <row r="159" spans="2:65" s="1" customFormat="1" ht="22.5" customHeight="1">
      <c r="B159" s="137"/>
      <c r="C159" s="166" t="s">
        <v>287</v>
      </c>
      <c r="D159" s="166" t="s">
        <v>182</v>
      </c>
      <c r="E159" s="167" t="s">
        <v>909</v>
      </c>
      <c r="F159" s="308" t="s">
        <v>910</v>
      </c>
      <c r="G159" s="308"/>
      <c r="H159" s="308"/>
      <c r="I159" s="308"/>
      <c r="J159" s="168" t="s">
        <v>345</v>
      </c>
      <c r="K159" s="169">
        <v>5</v>
      </c>
      <c r="L159" s="309">
        <v>9.48</v>
      </c>
      <c r="M159" s="309"/>
      <c r="N159" s="310">
        <f t="shared" si="15"/>
        <v>47.4</v>
      </c>
      <c r="O159" s="310"/>
      <c r="P159" s="310"/>
      <c r="Q159" s="310"/>
      <c r="R159" s="140"/>
      <c r="T159" s="170" t="s">
        <v>5</v>
      </c>
      <c r="U159" s="43" t="s">
        <v>42</v>
      </c>
      <c r="V159" s="35"/>
      <c r="W159" s="171">
        <f t="shared" si="16"/>
        <v>0</v>
      </c>
      <c r="X159" s="171">
        <v>0</v>
      </c>
      <c r="Y159" s="171">
        <f t="shared" si="17"/>
        <v>0</v>
      </c>
      <c r="Z159" s="171">
        <v>0</v>
      </c>
      <c r="AA159" s="172">
        <f t="shared" si="18"/>
        <v>0</v>
      </c>
      <c r="AR159" s="18" t="s">
        <v>223</v>
      </c>
      <c r="AT159" s="18" t="s">
        <v>182</v>
      </c>
      <c r="AU159" s="18" t="s">
        <v>86</v>
      </c>
      <c r="AY159" s="18" t="s">
        <v>181</v>
      </c>
      <c r="BE159" s="113">
        <f t="shared" si="19"/>
        <v>0</v>
      </c>
      <c r="BF159" s="113">
        <f t="shared" si="20"/>
        <v>47.4</v>
      </c>
      <c r="BG159" s="113">
        <f t="shared" si="21"/>
        <v>0</v>
      </c>
      <c r="BH159" s="113">
        <f t="shared" si="22"/>
        <v>0</v>
      </c>
      <c r="BI159" s="113">
        <f t="shared" si="23"/>
        <v>0</v>
      </c>
      <c r="BJ159" s="18" t="s">
        <v>86</v>
      </c>
      <c r="BK159" s="113">
        <f t="shared" si="24"/>
        <v>47.4</v>
      </c>
      <c r="BL159" s="18" t="s">
        <v>223</v>
      </c>
      <c r="BM159" s="18" t="s">
        <v>287</v>
      </c>
    </row>
    <row r="160" spans="2:65" s="1" customFormat="1" ht="22.5" customHeight="1">
      <c r="B160" s="137"/>
      <c r="C160" s="173" t="s">
        <v>290</v>
      </c>
      <c r="D160" s="173" t="s">
        <v>356</v>
      </c>
      <c r="E160" s="174" t="s">
        <v>911</v>
      </c>
      <c r="F160" s="311" t="s">
        <v>912</v>
      </c>
      <c r="G160" s="311"/>
      <c r="H160" s="311"/>
      <c r="I160" s="311"/>
      <c r="J160" s="175" t="s">
        <v>345</v>
      </c>
      <c r="K160" s="176">
        <v>5</v>
      </c>
      <c r="L160" s="312">
        <v>79.09</v>
      </c>
      <c r="M160" s="312"/>
      <c r="N160" s="313">
        <f t="shared" si="15"/>
        <v>395.45</v>
      </c>
      <c r="O160" s="310"/>
      <c r="P160" s="310"/>
      <c r="Q160" s="310"/>
      <c r="R160" s="140"/>
      <c r="T160" s="170" t="s">
        <v>5</v>
      </c>
      <c r="U160" s="43" t="s">
        <v>42</v>
      </c>
      <c r="V160" s="35"/>
      <c r="W160" s="171">
        <f t="shared" si="16"/>
        <v>0</v>
      </c>
      <c r="X160" s="171">
        <v>6.1500000000000001E-3</v>
      </c>
      <c r="Y160" s="171">
        <f t="shared" si="17"/>
        <v>3.075E-2</v>
      </c>
      <c r="Z160" s="171">
        <v>0</v>
      </c>
      <c r="AA160" s="172">
        <f t="shared" si="18"/>
        <v>0</v>
      </c>
      <c r="AR160" s="18" t="s">
        <v>269</v>
      </c>
      <c r="AT160" s="18" t="s">
        <v>356</v>
      </c>
      <c r="AU160" s="18" t="s">
        <v>86</v>
      </c>
      <c r="AY160" s="18" t="s">
        <v>181</v>
      </c>
      <c r="BE160" s="113">
        <f t="shared" si="19"/>
        <v>0</v>
      </c>
      <c r="BF160" s="113">
        <f t="shared" si="20"/>
        <v>395.45</v>
      </c>
      <c r="BG160" s="113">
        <f t="shared" si="21"/>
        <v>0</v>
      </c>
      <c r="BH160" s="113">
        <f t="shared" si="22"/>
        <v>0</v>
      </c>
      <c r="BI160" s="113">
        <f t="shared" si="23"/>
        <v>0</v>
      </c>
      <c r="BJ160" s="18" t="s">
        <v>86</v>
      </c>
      <c r="BK160" s="113">
        <f t="shared" si="24"/>
        <v>395.45</v>
      </c>
      <c r="BL160" s="18" t="s">
        <v>223</v>
      </c>
      <c r="BM160" s="18" t="s">
        <v>290</v>
      </c>
    </row>
    <row r="161" spans="2:65" s="1" customFormat="1" ht="22.5" customHeight="1">
      <c r="B161" s="137"/>
      <c r="C161" s="166" t="s">
        <v>293</v>
      </c>
      <c r="D161" s="166" t="s">
        <v>182</v>
      </c>
      <c r="E161" s="167" t="s">
        <v>913</v>
      </c>
      <c r="F161" s="308" t="s">
        <v>914</v>
      </c>
      <c r="G161" s="308"/>
      <c r="H161" s="308"/>
      <c r="I161" s="308"/>
      <c r="J161" s="168" t="s">
        <v>345</v>
      </c>
      <c r="K161" s="169">
        <v>14</v>
      </c>
      <c r="L161" s="309">
        <v>13.37</v>
      </c>
      <c r="M161" s="309"/>
      <c r="N161" s="310">
        <f t="shared" si="15"/>
        <v>187.18</v>
      </c>
      <c r="O161" s="310"/>
      <c r="P161" s="310"/>
      <c r="Q161" s="310"/>
      <c r="R161" s="140"/>
      <c r="T161" s="170" t="s">
        <v>5</v>
      </c>
      <c r="U161" s="43" t="s">
        <v>42</v>
      </c>
      <c r="V161" s="35"/>
      <c r="W161" s="171">
        <f t="shared" si="16"/>
        <v>0</v>
      </c>
      <c r="X161" s="171">
        <v>0</v>
      </c>
      <c r="Y161" s="171">
        <f t="shared" si="17"/>
        <v>0</v>
      </c>
      <c r="Z161" s="171">
        <v>0</v>
      </c>
      <c r="AA161" s="172">
        <f t="shared" si="18"/>
        <v>0</v>
      </c>
      <c r="AR161" s="18" t="s">
        <v>223</v>
      </c>
      <c r="AT161" s="18" t="s">
        <v>182</v>
      </c>
      <c r="AU161" s="18" t="s">
        <v>86</v>
      </c>
      <c r="AY161" s="18" t="s">
        <v>181</v>
      </c>
      <c r="BE161" s="113">
        <f t="shared" si="19"/>
        <v>0</v>
      </c>
      <c r="BF161" s="113">
        <f t="shared" si="20"/>
        <v>187.18</v>
      </c>
      <c r="BG161" s="113">
        <f t="shared" si="21"/>
        <v>0</v>
      </c>
      <c r="BH161" s="113">
        <f t="shared" si="22"/>
        <v>0</v>
      </c>
      <c r="BI161" s="113">
        <f t="shared" si="23"/>
        <v>0</v>
      </c>
      <c r="BJ161" s="18" t="s">
        <v>86</v>
      </c>
      <c r="BK161" s="113">
        <f t="shared" si="24"/>
        <v>187.18</v>
      </c>
      <c r="BL161" s="18" t="s">
        <v>223</v>
      </c>
      <c r="BM161" s="18" t="s">
        <v>293</v>
      </c>
    </row>
    <row r="162" spans="2:65" s="1" customFormat="1" ht="22.5" customHeight="1">
      <c r="B162" s="137"/>
      <c r="C162" s="173" t="s">
        <v>296</v>
      </c>
      <c r="D162" s="173" t="s">
        <v>356</v>
      </c>
      <c r="E162" s="174" t="s">
        <v>915</v>
      </c>
      <c r="F162" s="311" t="s">
        <v>916</v>
      </c>
      <c r="G162" s="311"/>
      <c r="H162" s="311"/>
      <c r="I162" s="311"/>
      <c r="J162" s="175" t="s">
        <v>345</v>
      </c>
      <c r="K162" s="176">
        <v>14</v>
      </c>
      <c r="L162" s="312">
        <v>108.67</v>
      </c>
      <c r="M162" s="312"/>
      <c r="N162" s="313">
        <f t="shared" si="15"/>
        <v>1521.38</v>
      </c>
      <c r="O162" s="310"/>
      <c r="P162" s="310"/>
      <c r="Q162" s="310"/>
      <c r="R162" s="140"/>
      <c r="T162" s="170" t="s">
        <v>5</v>
      </c>
      <c r="U162" s="43" t="s">
        <v>42</v>
      </c>
      <c r="V162" s="35"/>
      <c r="W162" s="171">
        <f t="shared" si="16"/>
        <v>0</v>
      </c>
      <c r="X162" s="171">
        <v>6.1500000000000001E-3</v>
      </c>
      <c r="Y162" s="171">
        <f t="shared" si="17"/>
        <v>8.6099999999999996E-2</v>
      </c>
      <c r="Z162" s="171">
        <v>0</v>
      </c>
      <c r="AA162" s="172">
        <f t="shared" si="18"/>
        <v>0</v>
      </c>
      <c r="AR162" s="18" t="s">
        <v>269</v>
      </c>
      <c r="AT162" s="18" t="s">
        <v>356</v>
      </c>
      <c r="AU162" s="18" t="s">
        <v>86</v>
      </c>
      <c r="AY162" s="18" t="s">
        <v>181</v>
      </c>
      <c r="BE162" s="113">
        <f t="shared" si="19"/>
        <v>0</v>
      </c>
      <c r="BF162" s="113">
        <f t="shared" si="20"/>
        <v>1521.38</v>
      </c>
      <c r="BG162" s="113">
        <f t="shared" si="21"/>
        <v>0</v>
      </c>
      <c r="BH162" s="113">
        <f t="shared" si="22"/>
        <v>0</v>
      </c>
      <c r="BI162" s="113">
        <f t="shared" si="23"/>
        <v>0</v>
      </c>
      <c r="BJ162" s="18" t="s">
        <v>86</v>
      </c>
      <c r="BK162" s="113">
        <f t="shared" si="24"/>
        <v>1521.38</v>
      </c>
      <c r="BL162" s="18" t="s">
        <v>223</v>
      </c>
      <c r="BM162" s="18" t="s">
        <v>296</v>
      </c>
    </row>
    <row r="163" spans="2:65" s="1" customFormat="1" ht="31.5" customHeight="1">
      <c r="B163" s="137"/>
      <c r="C163" s="166" t="s">
        <v>299</v>
      </c>
      <c r="D163" s="166" t="s">
        <v>182</v>
      </c>
      <c r="E163" s="167" t="s">
        <v>917</v>
      </c>
      <c r="F163" s="308" t="s">
        <v>918</v>
      </c>
      <c r="G163" s="308"/>
      <c r="H163" s="308"/>
      <c r="I163" s="308"/>
      <c r="J163" s="168" t="s">
        <v>345</v>
      </c>
      <c r="K163" s="169">
        <v>16</v>
      </c>
      <c r="L163" s="309">
        <v>3.29</v>
      </c>
      <c r="M163" s="309"/>
      <c r="N163" s="310">
        <f t="shared" si="15"/>
        <v>52.64</v>
      </c>
      <c r="O163" s="310"/>
      <c r="P163" s="310"/>
      <c r="Q163" s="310"/>
      <c r="R163" s="140"/>
      <c r="T163" s="170" t="s">
        <v>5</v>
      </c>
      <c r="U163" s="43" t="s">
        <v>42</v>
      </c>
      <c r="V163" s="35"/>
      <c r="W163" s="171">
        <f t="shared" si="16"/>
        <v>0</v>
      </c>
      <c r="X163" s="171">
        <v>0</v>
      </c>
      <c r="Y163" s="171">
        <f t="shared" si="17"/>
        <v>0</v>
      </c>
      <c r="Z163" s="171">
        <v>0</v>
      </c>
      <c r="AA163" s="172">
        <f t="shared" si="18"/>
        <v>0</v>
      </c>
      <c r="AR163" s="18" t="s">
        <v>223</v>
      </c>
      <c r="AT163" s="18" t="s">
        <v>182</v>
      </c>
      <c r="AU163" s="18" t="s">
        <v>86</v>
      </c>
      <c r="AY163" s="18" t="s">
        <v>181</v>
      </c>
      <c r="BE163" s="113">
        <f t="shared" si="19"/>
        <v>0</v>
      </c>
      <c r="BF163" s="113">
        <f t="shared" si="20"/>
        <v>52.64</v>
      </c>
      <c r="BG163" s="113">
        <f t="shared" si="21"/>
        <v>0</v>
      </c>
      <c r="BH163" s="113">
        <f t="shared" si="22"/>
        <v>0</v>
      </c>
      <c r="BI163" s="113">
        <f t="shared" si="23"/>
        <v>0</v>
      </c>
      <c r="BJ163" s="18" t="s">
        <v>86</v>
      </c>
      <c r="BK163" s="113">
        <f t="shared" si="24"/>
        <v>52.64</v>
      </c>
      <c r="BL163" s="18" t="s">
        <v>223</v>
      </c>
      <c r="BM163" s="18" t="s">
        <v>299</v>
      </c>
    </row>
    <row r="164" spans="2:65" s="1" customFormat="1" ht="31.5" customHeight="1">
      <c r="B164" s="137"/>
      <c r="C164" s="173" t="s">
        <v>302</v>
      </c>
      <c r="D164" s="173" t="s">
        <v>356</v>
      </c>
      <c r="E164" s="174" t="s">
        <v>919</v>
      </c>
      <c r="F164" s="311" t="s">
        <v>920</v>
      </c>
      <c r="G164" s="311"/>
      <c r="H164" s="311"/>
      <c r="I164" s="311"/>
      <c r="J164" s="175" t="s">
        <v>345</v>
      </c>
      <c r="K164" s="176">
        <v>16</v>
      </c>
      <c r="L164" s="312">
        <v>8.64</v>
      </c>
      <c r="M164" s="312"/>
      <c r="N164" s="313">
        <f t="shared" si="15"/>
        <v>138.24</v>
      </c>
      <c r="O164" s="310"/>
      <c r="P164" s="310"/>
      <c r="Q164" s="310"/>
      <c r="R164" s="140"/>
      <c r="T164" s="170" t="s">
        <v>5</v>
      </c>
      <c r="U164" s="43" t="s">
        <v>42</v>
      </c>
      <c r="V164" s="35"/>
      <c r="W164" s="171">
        <f t="shared" si="16"/>
        <v>0</v>
      </c>
      <c r="X164" s="171">
        <v>2.0000000000000001E-4</v>
      </c>
      <c r="Y164" s="171">
        <f t="shared" si="17"/>
        <v>3.2000000000000002E-3</v>
      </c>
      <c r="Z164" s="171">
        <v>0</v>
      </c>
      <c r="AA164" s="172">
        <f t="shared" si="18"/>
        <v>0</v>
      </c>
      <c r="AR164" s="18" t="s">
        <v>269</v>
      </c>
      <c r="AT164" s="18" t="s">
        <v>356</v>
      </c>
      <c r="AU164" s="18" t="s">
        <v>86</v>
      </c>
      <c r="AY164" s="18" t="s">
        <v>181</v>
      </c>
      <c r="BE164" s="113">
        <f t="shared" si="19"/>
        <v>0</v>
      </c>
      <c r="BF164" s="113">
        <f t="shared" si="20"/>
        <v>138.24</v>
      </c>
      <c r="BG164" s="113">
        <f t="shared" si="21"/>
        <v>0</v>
      </c>
      <c r="BH164" s="113">
        <f t="shared" si="22"/>
        <v>0</v>
      </c>
      <c r="BI164" s="113">
        <f t="shared" si="23"/>
        <v>0</v>
      </c>
      <c r="BJ164" s="18" t="s">
        <v>86</v>
      </c>
      <c r="BK164" s="113">
        <f t="shared" si="24"/>
        <v>138.24</v>
      </c>
      <c r="BL164" s="18" t="s">
        <v>223</v>
      </c>
      <c r="BM164" s="18" t="s">
        <v>302</v>
      </c>
    </row>
    <row r="165" spans="2:65" s="1" customFormat="1" ht="31.5" customHeight="1">
      <c r="B165" s="137"/>
      <c r="C165" s="166" t="s">
        <v>305</v>
      </c>
      <c r="D165" s="166" t="s">
        <v>182</v>
      </c>
      <c r="E165" s="167" t="s">
        <v>921</v>
      </c>
      <c r="F165" s="308" t="s">
        <v>922</v>
      </c>
      <c r="G165" s="308"/>
      <c r="H165" s="308"/>
      <c r="I165" s="308"/>
      <c r="J165" s="168" t="s">
        <v>345</v>
      </c>
      <c r="K165" s="169">
        <v>1</v>
      </c>
      <c r="L165" s="309">
        <v>128.47999999999999</v>
      </c>
      <c r="M165" s="309"/>
      <c r="N165" s="310">
        <f t="shared" si="15"/>
        <v>128.47999999999999</v>
      </c>
      <c r="O165" s="310"/>
      <c r="P165" s="310"/>
      <c r="Q165" s="310"/>
      <c r="R165" s="140"/>
      <c r="T165" s="170" t="s">
        <v>5</v>
      </c>
      <c r="U165" s="43" t="s">
        <v>42</v>
      </c>
      <c r="V165" s="35"/>
      <c r="W165" s="171">
        <f t="shared" si="16"/>
        <v>0</v>
      </c>
      <c r="X165" s="171">
        <v>0</v>
      </c>
      <c r="Y165" s="171">
        <f t="shared" si="17"/>
        <v>0</v>
      </c>
      <c r="Z165" s="171">
        <v>0</v>
      </c>
      <c r="AA165" s="172">
        <f t="shared" si="18"/>
        <v>0</v>
      </c>
      <c r="AR165" s="18" t="s">
        <v>223</v>
      </c>
      <c r="AT165" s="18" t="s">
        <v>182</v>
      </c>
      <c r="AU165" s="18" t="s">
        <v>86</v>
      </c>
      <c r="AY165" s="18" t="s">
        <v>181</v>
      </c>
      <c r="BE165" s="113">
        <f t="shared" si="19"/>
        <v>0</v>
      </c>
      <c r="BF165" s="113">
        <f t="shared" si="20"/>
        <v>128.47999999999999</v>
      </c>
      <c r="BG165" s="113">
        <f t="shared" si="21"/>
        <v>0</v>
      </c>
      <c r="BH165" s="113">
        <f t="shared" si="22"/>
        <v>0</v>
      </c>
      <c r="BI165" s="113">
        <f t="shared" si="23"/>
        <v>0</v>
      </c>
      <c r="BJ165" s="18" t="s">
        <v>86</v>
      </c>
      <c r="BK165" s="113">
        <f t="shared" si="24"/>
        <v>128.47999999999999</v>
      </c>
      <c r="BL165" s="18" t="s">
        <v>223</v>
      </c>
      <c r="BM165" s="18" t="s">
        <v>305</v>
      </c>
    </row>
    <row r="166" spans="2:65" s="1" customFormat="1" ht="31.5" customHeight="1">
      <c r="B166" s="137"/>
      <c r="C166" s="173" t="s">
        <v>308</v>
      </c>
      <c r="D166" s="173" t="s">
        <v>356</v>
      </c>
      <c r="E166" s="174" t="s">
        <v>923</v>
      </c>
      <c r="F166" s="311" t="s">
        <v>924</v>
      </c>
      <c r="G166" s="311"/>
      <c r="H166" s="311"/>
      <c r="I166" s="311"/>
      <c r="J166" s="175" t="s">
        <v>345</v>
      </c>
      <c r="K166" s="176">
        <v>1</v>
      </c>
      <c r="L166" s="312">
        <v>2200</v>
      </c>
      <c r="M166" s="312"/>
      <c r="N166" s="313">
        <f t="shared" si="15"/>
        <v>2200</v>
      </c>
      <c r="O166" s="310"/>
      <c r="P166" s="310"/>
      <c r="Q166" s="310"/>
      <c r="R166" s="140"/>
      <c r="T166" s="170" t="s">
        <v>5</v>
      </c>
      <c r="U166" s="43" t="s">
        <v>42</v>
      </c>
      <c r="V166" s="35"/>
      <c r="W166" s="171">
        <f t="shared" si="16"/>
        <v>0</v>
      </c>
      <c r="X166" s="171">
        <v>8.1000000000000003E-2</v>
      </c>
      <c r="Y166" s="171">
        <f t="shared" si="17"/>
        <v>8.1000000000000003E-2</v>
      </c>
      <c r="Z166" s="171">
        <v>0</v>
      </c>
      <c r="AA166" s="172">
        <f t="shared" si="18"/>
        <v>0</v>
      </c>
      <c r="AR166" s="18" t="s">
        <v>269</v>
      </c>
      <c r="AT166" s="18" t="s">
        <v>356</v>
      </c>
      <c r="AU166" s="18" t="s">
        <v>86</v>
      </c>
      <c r="AY166" s="18" t="s">
        <v>181</v>
      </c>
      <c r="BE166" s="113">
        <f t="shared" si="19"/>
        <v>0</v>
      </c>
      <c r="BF166" s="113">
        <f t="shared" si="20"/>
        <v>2200</v>
      </c>
      <c r="BG166" s="113">
        <f t="shared" si="21"/>
        <v>0</v>
      </c>
      <c r="BH166" s="113">
        <f t="shared" si="22"/>
        <v>0</v>
      </c>
      <c r="BI166" s="113">
        <f t="shared" si="23"/>
        <v>0</v>
      </c>
      <c r="BJ166" s="18" t="s">
        <v>86</v>
      </c>
      <c r="BK166" s="113">
        <f t="shared" si="24"/>
        <v>2200</v>
      </c>
      <c r="BL166" s="18" t="s">
        <v>223</v>
      </c>
      <c r="BM166" s="18" t="s">
        <v>308</v>
      </c>
    </row>
    <row r="167" spans="2:65" s="1" customFormat="1" ht="22.5" customHeight="1">
      <c r="B167" s="137"/>
      <c r="C167" s="166" t="s">
        <v>311</v>
      </c>
      <c r="D167" s="166" t="s">
        <v>182</v>
      </c>
      <c r="E167" s="167" t="s">
        <v>925</v>
      </c>
      <c r="F167" s="308" t="s">
        <v>926</v>
      </c>
      <c r="G167" s="308"/>
      <c r="H167" s="308"/>
      <c r="I167" s="308"/>
      <c r="J167" s="168" t="s">
        <v>345</v>
      </c>
      <c r="K167" s="169">
        <v>1</v>
      </c>
      <c r="L167" s="309">
        <v>150</v>
      </c>
      <c r="M167" s="309"/>
      <c r="N167" s="310">
        <f t="shared" si="15"/>
        <v>150</v>
      </c>
      <c r="O167" s="310"/>
      <c r="P167" s="310"/>
      <c r="Q167" s="310"/>
      <c r="R167" s="140"/>
      <c r="T167" s="170" t="s">
        <v>5</v>
      </c>
      <c r="U167" s="43" t="s">
        <v>42</v>
      </c>
      <c r="V167" s="35"/>
      <c r="W167" s="171">
        <f t="shared" si="16"/>
        <v>0</v>
      </c>
      <c r="X167" s="171">
        <v>0</v>
      </c>
      <c r="Y167" s="171">
        <f t="shared" si="17"/>
        <v>0</v>
      </c>
      <c r="Z167" s="171">
        <v>0</v>
      </c>
      <c r="AA167" s="172">
        <f t="shared" si="18"/>
        <v>0</v>
      </c>
      <c r="AR167" s="18" t="s">
        <v>223</v>
      </c>
      <c r="AT167" s="18" t="s">
        <v>182</v>
      </c>
      <c r="AU167" s="18" t="s">
        <v>86</v>
      </c>
      <c r="AY167" s="18" t="s">
        <v>181</v>
      </c>
      <c r="BE167" s="113">
        <f t="shared" si="19"/>
        <v>0</v>
      </c>
      <c r="BF167" s="113">
        <f t="shared" si="20"/>
        <v>150</v>
      </c>
      <c r="BG167" s="113">
        <f t="shared" si="21"/>
        <v>0</v>
      </c>
      <c r="BH167" s="113">
        <f t="shared" si="22"/>
        <v>0</v>
      </c>
      <c r="BI167" s="113">
        <f t="shared" si="23"/>
        <v>0</v>
      </c>
      <c r="BJ167" s="18" t="s">
        <v>86</v>
      </c>
      <c r="BK167" s="113">
        <f t="shared" si="24"/>
        <v>150</v>
      </c>
      <c r="BL167" s="18" t="s">
        <v>223</v>
      </c>
      <c r="BM167" s="18" t="s">
        <v>311</v>
      </c>
    </row>
    <row r="168" spans="2:65" s="1" customFormat="1" ht="22.5" customHeight="1">
      <c r="B168" s="137"/>
      <c r="C168" s="173" t="s">
        <v>313</v>
      </c>
      <c r="D168" s="173" t="s">
        <v>356</v>
      </c>
      <c r="E168" s="174" t="s">
        <v>927</v>
      </c>
      <c r="F168" s="311" t="s">
        <v>928</v>
      </c>
      <c r="G168" s="311"/>
      <c r="H168" s="311"/>
      <c r="I168" s="311"/>
      <c r="J168" s="175" t="s">
        <v>345</v>
      </c>
      <c r="K168" s="176">
        <v>1</v>
      </c>
      <c r="L168" s="312">
        <v>8500</v>
      </c>
      <c r="M168" s="312"/>
      <c r="N168" s="313">
        <f t="shared" si="15"/>
        <v>8500</v>
      </c>
      <c r="O168" s="310"/>
      <c r="P168" s="310"/>
      <c r="Q168" s="310"/>
      <c r="R168" s="140"/>
      <c r="T168" s="170" t="s">
        <v>5</v>
      </c>
      <c r="U168" s="43" t="s">
        <v>42</v>
      </c>
      <c r="V168" s="35"/>
      <c r="W168" s="171">
        <f t="shared" si="16"/>
        <v>0</v>
      </c>
      <c r="X168" s="171">
        <v>0.44</v>
      </c>
      <c r="Y168" s="171">
        <f t="shared" si="17"/>
        <v>0.44</v>
      </c>
      <c r="Z168" s="171">
        <v>0</v>
      </c>
      <c r="AA168" s="172">
        <f t="shared" si="18"/>
        <v>0</v>
      </c>
      <c r="AR168" s="18" t="s">
        <v>269</v>
      </c>
      <c r="AT168" s="18" t="s">
        <v>356</v>
      </c>
      <c r="AU168" s="18" t="s">
        <v>86</v>
      </c>
      <c r="AY168" s="18" t="s">
        <v>181</v>
      </c>
      <c r="BE168" s="113">
        <f t="shared" si="19"/>
        <v>0</v>
      </c>
      <c r="BF168" s="113">
        <f t="shared" si="20"/>
        <v>8500</v>
      </c>
      <c r="BG168" s="113">
        <f t="shared" si="21"/>
        <v>0</v>
      </c>
      <c r="BH168" s="113">
        <f t="shared" si="22"/>
        <v>0</v>
      </c>
      <c r="BI168" s="113">
        <f t="shared" si="23"/>
        <v>0</v>
      </c>
      <c r="BJ168" s="18" t="s">
        <v>86</v>
      </c>
      <c r="BK168" s="113">
        <f t="shared" si="24"/>
        <v>8500</v>
      </c>
      <c r="BL168" s="18" t="s">
        <v>223</v>
      </c>
      <c r="BM168" s="18" t="s">
        <v>313</v>
      </c>
    </row>
    <row r="169" spans="2:65" s="1" customFormat="1" ht="22.5" customHeight="1">
      <c r="B169" s="137"/>
      <c r="C169" s="166" t="s">
        <v>316</v>
      </c>
      <c r="D169" s="166" t="s">
        <v>182</v>
      </c>
      <c r="E169" s="167" t="s">
        <v>929</v>
      </c>
      <c r="F169" s="308" t="s">
        <v>930</v>
      </c>
      <c r="G169" s="308"/>
      <c r="H169" s="308"/>
      <c r="I169" s="308"/>
      <c r="J169" s="168" t="s">
        <v>618</v>
      </c>
      <c r="K169" s="169">
        <v>1</v>
      </c>
      <c r="L169" s="309">
        <v>1890</v>
      </c>
      <c r="M169" s="309"/>
      <c r="N169" s="310">
        <f t="shared" si="15"/>
        <v>1890</v>
      </c>
      <c r="O169" s="310"/>
      <c r="P169" s="310"/>
      <c r="Q169" s="310"/>
      <c r="R169" s="140"/>
      <c r="T169" s="170" t="s">
        <v>5</v>
      </c>
      <c r="U169" s="43" t="s">
        <v>42</v>
      </c>
      <c r="V169" s="35"/>
      <c r="W169" s="171">
        <f t="shared" si="16"/>
        <v>0</v>
      </c>
      <c r="X169" s="171">
        <v>0</v>
      </c>
      <c r="Y169" s="171">
        <f t="shared" si="17"/>
        <v>0</v>
      </c>
      <c r="Z169" s="171">
        <v>0</v>
      </c>
      <c r="AA169" s="172">
        <f t="shared" si="18"/>
        <v>0</v>
      </c>
      <c r="AR169" s="18" t="s">
        <v>223</v>
      </c>
      <c r="AT169" s="18" t="s">
        <v>182</v>
      </c>
      <c r="AU169" s="18" t="s">
        <v>86</v>
      </c>
      <c r="AY169" s="18" t="s">
        <v>181</v>
      </c>
      <c r="BE169" s="113">
        <f t="shared" si="19"/>
        <v>0</v>
      </c>
      <c r="BF169" s="113">
        <f t="shared" si="20"/>
        <v>1890</v>
      </c>
      <c r="BG169" s="113">
        <f t="shared" si="21"/>
        <v>0</v>
      </c>
      <c r="BH169" s="113">
        <f t="shared" si="22"/>
        <v>0</v>
      </c>
      <c r="BI169" s="113">
        <f t="shared" si="23"/>
        <v>0</v>
      </c>
      <c r="BJ169" s="18" t="s">
        <v>86</v>
      </c>
      <c r="BK169" s="113">
        <f t="shared" si="24"/>
        <v>1890</v>
      </c>
      <c r="BL169" s="18" t="s">
        <v>223</v>
      </c>
      <c r="BM169" s="18" t="s">
        <v>316</v>
      </c>
    </row>
    <row r="170" spans="2:65" s="1" customFormat="1" ht="31.5" customHeight="1">
      <c r="B170" s="137"/>
      <c r="C170" s="166" t="s">
        <v>319</v>
      </c>
      <c r="D170" s="166" t="s">
        <v>182</v>
      </c>
      <c r="E170" s="167" t="s">
        <v>931</v>
      </c>
      <c r="F170" s="308" t="s">
        <v>932</v>
      </c>
      <c r="G170" s="308"/>
      <c r="H170" s="308"/>
      <c r="I170" s="308"/>
      <c r="J170" s="168" t="s">
        <v>372</v>
      </c>
      <c r="K170" s="192">
        <v>248.047</v>
      </c>
      <c r="L170" s="309">
        <v>1</v>
      </c>
      <c r="M170" s="309"/>
      <c r="N170" s="310">
        <f t="shared" si="15"/>
        <v>248.05</v>
      </c>
      <c r="O170" s="310"/>
      <c r="P170" s="310"/>
      <c r="Q170" s="310"/>
      <c r="R170" s="140"/>
      <c r="T170" s="170" t="s">
        <v>5</v>
      </c>
      <c r="U170" s="43" t="s">
        <v>42</v>
      </c>
      <c r="V170" s="35"/>
      <c r="W170" s="171">
        <f t="shared" si="16"/>
        <v>0</v>
      </c>
      <c r="X170" s="171">
        <v>0</v>
      </c>
      <c r="Y170" s="171">
        <f t="shared" si="17"/>
        <v>0</v>
      </c>
      <c r="Z170" s="171">
        <v>0</v>
      </c>
      <c r="AA170" s="172">
        <f t="shared" si="18"/>
        <v>0</v>
      </c>
      <c r="AR170" s="18" t="s">
        <v>223</v>
      </c>
      <c r="AT170" s="18" t="s">
        <v>182</v>
      </c>
      <c r="AU170" s="18" t="s">
        <v>86</v>
      </c>
      <c r="AY170" s="18" t="s">
        <v>181</v>
      </c>
      <c r="BE170" s="113">
        <f t="shared" si="19"/>
        <v>0</v>
      </c>
      <c r="BF170" s="113">
        <f t="shared" si="20"/>
        <v>248.05</v>
      </c>
      <c r="BG170" s="113">
        <f t="shared" si="21"/>
        <v>0</v>
      </c>
      <c r="BH170" s="113">
        <f t="shared" si="22"/>
        <v>0</v>
      </c>
      <c r="BI170" s="113">
        <f t="shared" si="23"/>
        <v>0</v>
      </c>
      <c r="BJ170" s="18" t="s">
        <v>86</v>
      </c>
      <c r="BK170" s="113">
        <f t="shared" si="24"/>
        <v>248.05</v>
      </c>
      <c r="BL170" s="18" t="s">
        <v>223</v>
      </c>
      <c r="BM170" s="18" t="s">
        <v>319</v>
      </c>
    </row>
    <row r="171" spans="2:65" s="1" customFormat="1" ht="50.1" customHeight="1">
      <c r="B171" s="34"/>
      <c r="C171" s="35"/>
      <c r="D171" s="157" t="s">
        <v>619</v>
      </c>
      <c r="E171" s="35"/>
      <c r="F171" s="35"/>
      <c r="G171" s="35"/>
      <c r="H171" s="35"/>
      <c r="I171" s="35"/>
      <c r="J171" s="35"/>
      <c r="K171" s="35"/>
      <c r="L171" s="35"/>
      <c r="M171" s="35"/>
      <c r="N171" s="316">
        <f>BK171</f>
        <v>0</v>
      </c>
      <c r="O171" s="317"/>
      <c r="P171" s="317"/>
      <c r="Q171" s="317"/>
      <c r="R171" s="36"/>
      <c r="T171" s="177"/>
      <c r="U171" s="55"/>
      <c r="V171" s="55"/>
      <c r="W171" s="55"/>
      <c r="X171" s="55"/>
      <c r="Y171" s="55"/>
      <c r="Z171" s="55"/>
      <c r="AA171" s="57"/>
      <c r="AT171" s="18" t="s">
        <v>74</v>
      </c>
      <c r="AU171" s="18" t="s">
        <v>75</v>
      </c>
      <c r="AY171" s="18" t="s">
        <v>620</v>
      </c>
      <c r="BK171" s="113">
        <v>0</v>
      </c>
    </row>
    <row r="172" spans="2:65" s="1" customFormat="1" ht="6.9" customHeight="1">
      <c r="B172" s="58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60"/>
    </row>
  </sheetData>
  <mergeCells count="218">
    <mergeCell ref="F170:I170"/>
    <mergeCell ref="L170:M170"/>
    <mergeCell ref="N170:Q170"/>
    <mergeCell ref="N119:Q119"/>
    <mergeCell ref="N120:Q120"/>
    <mergeCell ref="N121:Q121"/>
    <mergeCell ref="N171:Q171"/>
    <mergeCell ref="H1:K1"/>
    <mergeCell ref="S2:AC2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L101:Q101"/>
    <mergeCell ref="C107:Q107"/>
    <mergeCell ref="F109:P109"/>
    <mergeCell ref="F110:P110"/>
    <mergeCell ref="F111:P111"/>
    <mergeCell ref="M113:P113"/>
    <mergeCell ref="M115:Q115"/>
    <mergeCell ref="M116:Q116"/>
    <mergeCell ref="F118:I118"/>
    <mergeCell ref="L118:M118"/>
    <mergeCell ref="N118:Q118"/>
    <mergeCell ref="D95:H95"/>
    <mergeCell ref="N95:Q95"/>
    <mergeCell ref="D96:H96"/>
    <mergeCell ref="N96:Q96"/>
    <mergeCell ref="D97:H97"/>
    <mergeCell ref="N97:Q97"/>
    <mergeCell ref="D98:H98"/>
    <mergeCell ref="N98:Q98"/>
    <mergeCell ref="N99:Q99"/>
    <mergeCell ref="M85:Q85"/>
    <mergeCell ref="C87:G87"/>
    <mergeCell ref="N87:Q87"/>
    <mergeCell ref="N89:Q89"/>
    <mergeCell ref="N90:Q90"/>
    <mergeCell ref="N91:Q91"/>
    <mergeCell ref="N93:Q93"/>
    <mergeCell ref="D94:H94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18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22"/>
  <sheetViews>
    <sheetView showGridLines="0" workbookViewId="0">
      <pane ySplit="1" topLeftCell="A7" activePane="bottomLeft" state="frozen"/>
      <selection pane="bottomLeft" activeCell="M34" sqref="M34:P34"/>
    </sheetView>
  </sheetViews>
  <sheetFormatPr defaultRowHeight="12"/>
  <cols>
    <col min="1" max="1" width="8.140625" customWidth="1"/>
    <col min="2" max="2" width="1.7109375" customWidth="1"/>
    <col min="3" max="4" width="4.140625" customWidth="1"/>
    <col min="5" max="5" width="17.140625" customWidth="1"/>
    <col min="6" max="7" width="11.140625" customWidth="1"/>
    <col min="8" max="8" width="12.28515625" customWidth="1"/>
    <col min="9" max="9" width="7" customWidth="1"/>
    <col min="10" max="10" width="5.140625" customWidth="1"/>
    <col min="11" max="11" width="11.28515625" customWidth="1"/>
    <col min="12" max="12" width="12" customWidth="1"/>
    <col min="13" max="14" width="6" customWidth="1"/>
    <col min="15" max="15" width="2" customWidth="1"/>
    <col min="16" max="16" width="12.285156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140625" hidden="1" customWidth="1"/>
    <col min="22" max="22" width="12.140625" hidden="1" customWidth="1"/>
    <col min="23" max="23" width="16.140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140625" hidden="1" customWidth="1"/>
    <col min="29" max="29" width="11" customWidth="1"/>
    <col min="30" max="30" width="15" customWidth="1"/>
    <col min="31" max="31" width="16.140625" customWidth="1"/>
    <col min="44" max="65" width="9.1406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133</v>
      </c>
      <c r="G1" s="14"/>
      <c r="H1" s="320" t="s">
        <v>134</v>
      </c>
      <c r="I1" s="320"/>
      <c r="J1" s="320"/>
      <c r="K1" s="320"/>
      <c r="L1" s="14" t="s">
        <v>135</v>
      </c>
      <c r="M1" s="12"/>
      <c r="N1" s="12"/>
      <c r="O1" s="13" t="s">
        <v>136</v>
      </c>
      <c r="P1" s="12"/>
      <c r="Q1" s="12"/>
      <c r="R1" s="12"/>
      <c r="S1" s="14" t="s">
        <v>137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>
      <c r="C2" s="235" t="s">
        <v>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79" t="s">
        <v>8</v>
      </c>
      <c r="T2" s="280"/>
      <c r="U2" s="280"/>
      <c r="V2" s="280"/>
      <c r="W2" s="280"/>
      <c r="X2" s="280"/>
      <c r="Y2" s="280"/>
      <c r="Z2" s="280"/>
      <c r="AA2" s="280"/>
      <c r="AB2" s="280"/>
      <c r="AC2" s="280"/>
      <c r="AT2" s="18" t="s">
        <v>95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75</v>
      </c>
    </row>
    <row r="4" spans="1:66" ht="36.9" customHeight="1">
      <c r="B4" s="22"/>
      <c r="C4" s="237" t="s">
        <v>138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"/>
      <c r="T4" s="24" t="s">
        <v>12</v>
      </c>
      <c r="AT4" s="18" t="s">
        <v>6</v>
      </c>
    </row>
    <row r="5" spans="1:66" ht="6.9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18</v>
      </c>
      <c r="E6" s="26"/>
      <c r="F6" s="286" t="str">
        <f>'Rekapitulácia stavby'!K6</f>
        <v>Novostavba materskej školy na parcele č.370/12, Púchov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6"/>
      <c r="R6" s="23"/>
    </row>
    <row r="7" spans="1:66" ht="25.35" customHeight="1">
      <c r="B7" s="22"/>
      <c r="C7" s="26"/>
      <c r="D7" s="30" t="s">
        <v>139</v>
      </c>
      <c r="E7" s="26"/>
      <c r="F7" s="286" t="s">
        <v>140</v>
      </c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6"/>
      <c r="R7" s="23"/>
    </row>
    <row r="8" spans="1:66" s="1" customFormat="1" ht="32.85" customHeight="1">
      <c r="B8" s="34"/>
      <c r="C8" s="35"/>
      <c r="D8" s="29" t="s">
        <v>141</v>
      </c>
      <c r="E8" s="35"/>
      <c r="F8" s="243" t="s">
        <v>933</v>
      </c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35"/>
      <c r="R8" s="36"/>
    </row>
    <row r="9" spans="1:66" s="1" customFormat="1" ht="14.4" customHeight="1">
      <c r="B9" s="34"/>
      <c r="C9" s="35"/>
      <c r="D9" s="30" t="s">
        <v>20</v>
      </c>
      <c r="E9" s="35"/>
      <c r="F9" s="28" t="s">
        <v>5</v>
      </c>
      <c r="G9" s="35"/>
      <c r="H9" s="35"/>
      <c r="I9" s="35"/>
      <c r="J9" s="35"/>
      <c r="K9" s="35"/>
      <c r="L9" s="35"/>
      <c r="M9" s="30" t="s">
        <v>21</v>
      </c>
      <c r="N9" s="35"/>
      <c r="O9" s="28" t="s">
        <v>5</v>
      </c>
      <c r="P9" s="35"/>
      <c r="Q9" s="35"/>
      <c r="R9" s="36"/>
    </row>
    <row r="10" spans="1:66" s="1" customFormat="1" ht="14.4" customHeight="1">
      <c r="B10" s="34"/>
      <c r="C10" s="35"/>
      <c r="D10" s="30" t="s">
        <v>22</v>
      </c>
      <c r="E10" s="35"/>
      <c r="F10" s="28" t="s">
        <v>23</v>
      </c>
      <c r="G10" s="35"/>
      <c r="H10" s="35"/>
      <c r="I10" s="35"/>
      <c r="J10" s="35"/>
      <c r="K10" s="35"/>
      <c r="L10" s="35"/>
      <c r="M10" s="30" t="s">
        <v>24</v>
      </c>
      <c r="N10" s="35"/>
      <c r="O10" s="289">
        <f>'Rekapitulácia stavby'!AN8</f>
        <v>43097</v>
      </c>
      <c r="P10" s="290"/>
      <c r="Q10" s="35"/>
      <c r="R10" s="36"/>
    </row>
    <row r="11" spans="1:66" s="1" customFormat="1" ht="10.65" customHeight="1"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/>
    </row>
    <row r="12" spans="1:66" s="1" customFormat="1" ht="14.4" customHeight="1">
      <c r="B12" s="34"/>
      <c r="C12" s="35"/>
      <c r="D12" s="30" t="s">
        <v>25</v>
      </c>
      <c r="E12" s="35"/>
      <c r="F12" s="35"/>
      <c r="G12" s="35"/>
      <c r="H12" s="35"/>
      <c r="I12" s="35"/>
      <c r="J12" s="35"/>
      <c r="K12" s="35"/>
      <c r="L12" s="35"/>
      <c r="M12" s="30" t="s">
        <v>26</v>
      </c>
      <c r="N12" s="35"/>
      <c r="O12" s="241" t="s">
        <v>5</v>
      </c>
      <c r="P12" s="241"/>
      <c r="Q12" s="35"/>
      <c r="R12" s="36"/>
    </row>
    <row r="13" spans="1:66" s="1" customFormat="1" ht="18" customHeight="1">
      <c r="B13" s="34"/>
      <c r="C13" s="35"/>
      <c r="D13" s="35"/>
      <c r="E13" s="28" t="s">
        <v>27</v>
      </c>
      <c r="F13" s="35"/>
      <c r="G13" s="35"/>
      <c r="H13" s="35"/>
      <c r="I13" s="35"/>
      <c r="J13" s="35"/>
      <c r="K13" s="35"/>
      <c r="L13" s="35"/>
      <c r="M13" s="30" t="s">
        <v>28</v>
      </c>
      <c r="N13" s="35"/>
      <c r="O13" s="241" t="s">
        <v>5</v>
      </c>
      <c r="P13" s="241"/>
      <c r="Q13" s="35"/>
      <c r="R13" s="36"/>
    </row>
    <row r="14" spans="1:66" s="1" customFormat="1" ht="6.9" customHeight="1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</row>
    <row r="15" spans="1:66" s="1" customFormat="1" ht="14.4" customHeight="1">
      <c r="B15" s="34"/>
      <c r="C15" s="35"/>
      <c r="D15" s="30" t="s">
        <v>29</v>
      </c>
      <c r="E15" s="35"/>
      <c r="F15" s="35"/>
      <c r="G15" s="35"/>
      <c r="H15" s="35"/>
      <c r="I15" s="35"/>
      <c r="J15" s="35"/>
      <c r="K15" s="35"/>
      <c r="L15" s="35"/>
      <c r="M15" s="30" t="s">
        <v>26</v>
      </c>
      <c r="N15" s="35"/>
      <c r="O15" s="291" t="str">
        <f>IF('Rekapitulácia stavby'!AN13="","",'Rekapitulácia stavby'!AN13)</f>
        <v>36 833 380</v>
      </c>
      <c r="P15" s="241"/>
      <c r="Q15" s="35"/>
      <c r="R15" s="36"/>
    </row>
    <row r="16" spans="1:66" s="1" customFormat="1" ht="18" customHeight="1">
      <c r="B16" s="34"/>
      <c r="C16" s="35"/>
      <c r="D16" s="35"/>
      <c r="E16" s="291" t="str">
        <f>IF('Rekapitulácia stavby'!E14="","",'Rekapitulácia stavby'!E14)</f>
        <v>M - SILNICE SK s.r.o.</v>
      </c>
      <c r="F16" s="292"/>
      <c r="G16" s="292"/>
      <c r="H16" s="292"/>
      <c r="I16" s="292"/>
      <c r="J16" s="292"/>
      <c r="K16" s="292"/>
      <c r="L16" s="292"/>
      <c r="M16" s="30" t="s">
        <v>28</v>
      </c>
      <c r="N16" s="35"/>
      <c r="O16" s="291" t="str">
        <f>IF('Rekapitulácia stavby'!AN14="","",'Rekapitulácia stavby'!AN14)</f>
        <v>SK2022448098</v>
      </c>
      <c r="P16" s="241"/>
      <c r="Q16" s="35"/>
      <c r="R16" s="36"/>
    </row>
    <row r="17" spans="2:18" s="1" customFormat="1" ht="6.9" customHeight="1"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/>
    </row>
    <row r="18" spans="2:18" s="1" customFormat="1" ht="14.4" customHeight="1">
      <c r="B18" s="34"/>
      <c r="C18" s="35"/>
      <c r="D18" s="30" t="s">
        <v>31</v>
      </c>
      <c r="E18" s="35"/>
      <c r="F18" s="35"/>
      <c r="G18" s="35"/>
      <c r="H18" s="35"/>
      <c r="I18" s="35"/>
      <c r="J18" s="35"/>
      <c r="K18" s="35"/>
      <c r="L18" s="35"/>
      <c r="M18" s="30" t="s">
        <v>26</v>
      </c>
      <c r="N18" s="35"/>
      <c r="O18" s="241" t="s">
        <v>5</v>
      </c>
      <c r="P18" s="241"/>
      <c r="Q18" s="35"/>
      <c r="R18" s="36"/>
    </row>
    <row r="19" spans="2:18" s="1" customFormat="1" ht="18" customHeight="1">
      <c r="B19" s="34"/>
      <c r="C19" s="35"/>
      <c r="D19" s="35"/>
      <c r="E19" s="28" t="s">
        <v>32</v>
      </c>
      <c r="F19" s="35"/>
      <c r="G19" s="35"/>
      <c r="H19" s="35"/>
      <c r="I19" s="35"/>
      <c r="J19" s="35"/>
      <c r="K19" s="35"/>
      <c r="L19" s="35"/>
      <c r="M19" s="30" t="s">
        <v>28</v>
      </c>
      <c r="N19" s="35"/>
      <c r="O19" s="241" t="s">
        <v>5</v>
      </c>
      <c r="P19" s="241"/>
      <c r="Q19" s="35"/>
      <c r="R19" s="36"/>
    </row>
    <row r="20" spans="2:18" s="1" customFormat="1" ht="6.9" customHeight="1"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6"/>
    </row>
    <row r="21" spans="2:18" s="1" customFormat="1" ht="14.4" customHeight="1">
      <c r="B21" s="34"/>
      <c r="C21" s="35"/>
      <c r="D21" s="30" t="s">
        <v>34</v>
      </c>
      <c r="E21" s="35"/>
      <c r="F21" s="35"/>
      <c r="G21" s="35"/>
      <c r="H21" s="35"/>
      <c r="I21" s="35"/>
      <c r="J21" s="35"/>
      <c r="K21" s="35"/>
      <c r="L21" s="35"/>
      <c r="M21" s="30" t="s">
        <v>26</v>
      </c>
      <c r="N21" s="35"/>
      <c r="O21" s="241" t="str">
        <f>IF('Rekapitulácia stavby'!AN19="","",'Rekapitulácia stavby'!AN19)</f>
        <v/>
      </c>
      <c r="P21" s="241"/>
      <c r="Q21" s="35"/>
      <c r="R21" s="36"/>
    </row>
    <row r="22" spans="2:18" s="1" customFormat="1" ht="18" customHeight="1">
      <c r="B22" s="34"/>
      <c r="C22" s="35"/>
      <c r="D22" s="35"/>
      <c r="E22" s="28" t="str">
        <f>IF('Rekapitulácia stavby'!E20="","",'Rekapitulácia stavby'!E20)</f>
        <v xml:space="preserve"> </v>
      </c>
      <c r="F22" s="35"/>
      <c r="G22" s="35"/>
      <c r="H22" s="35"/>
      <c r="I22" s="35"/>
      <c r="J22" s="35"/>
      <c r="K22" s="35"/>
      <c r="L22" s="35"/>
      <c r="M22" s="30" t="s">
        <v>28</v>
      </c>
      <c r="N22" s="35"/>
      <c r="O22" s="241" t="str">
        <f>IF('Rekapitulácia stavby'!AN20="","",'Rekapitulácia stavby'!AN20)</f>
        <v/>
      </c>
      <c r="P22" s="241"/>
      <c r="Q22" s="35"/>
      <c r="R22" s="36"/>
    </row>
    <row r="23" spans="2:18" s="1" customFormat="1" ht="6.9" customHeight="1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4.4" customHeight="1">
      <c r="B24" s="34"/>
      <c r="C24" s="35"/>
      <c r="D24" s="30" t="s">
        <v>35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</row>
    <row r="25" spans="2:18" s="1" customFormat="1" ht="22.5" customHeight="1">
      <c r="B25" s="34"/>
      <c r="C25" s="35"/>
      <c r="D25" s="35"/>
      <c r="E25" s="246" t="s">
        <v>5</v>
      </c>
      <c r="F25" s="246"/>
      <c r="G25" s="246"/>
      <c r="H25" s="246"/>
      <c r="I25" s="246"/>
      <c r="J25" s="246"/>
      <c r="K25" s="246"/>
      <c r="L25" s="246"/>
      <c r="M25" s="35"/>
      <c r="N25" s="35"/>
      <c r="O25" s="35"/>
      <c r="P25" s="35"/>
      <c r="Q25" s="35"/>
      <c r="R25" s="36"/>
    </row>
    <row r="26" spans="2:18" s="1" customFormat="1" ht="6.9" customHeight="1"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6"/>
    </row>
    <row r="27" spans="2:18" s="1" customFormat="1" ht="6.9" customHeight="1">
      <c r="B27" s="34"/>
      <c r="C27" s="35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35"/>
      <c r="R27" s="36"/>
    </row>
    <row r="28" spans="2:18" s="1" customFormat="1" ht="14.4" customHeight="1">
      <c r="B28" s="34"/>
      <c r="C28" s="35"/>
      <c r="D28" s="122" t="s">
        <v>143</v>
      </c>
      <c r="E28" s="35"/>
      <c r="F28" s="35"/>
      <c r="G28" s="35"/>
      <c r="H28" s="35"/>
      <c r="I28" s="35"/>
      <c r="J28" s="35"/>
      <c r="K28" s="35"/>
      <c r="L28" s="35"/>
      <c r="M28" s="247">
        <f>N89</f>
        <v>24268.44</v>
      </c>
      <c r="N28" s="247"/>
      <c r="O28" s="247"/>
      <c r="P28" s="247"/>
      <c r="Q28" s="35"/>
      <c r="R28" s="36"/>
    </row>
    <row r="29" spans="2:18" s="1" customFormat="1" ht="14.4" customHeight="1">
      <c r="B29" s="34"/>
      <c r="C29" s="35"/>
      <c r="D29" s="33" t="s">
        <v>127</v>
      </c>
      <c r="E29" s="35"/>
      <c r="F29" s="35"/>
      <c r="G29" s="35"/>
      <c r="H29" s="35"/>
      <c r="I29" s="35"/>
      <c r="J29" s="35"/>
      <c r="K29" s="35"/>
      <c r="L29" s="35"/>
      <c r="M29" s="247">
        <f>N94</f>
        <v>0</v>
      </c>
      <c r="N29" s="247"/>
      <c r="O29" s="247"/>
      <c r="P29" s="247"/>
      <c r="Q29" s="35"/>
      <c r="R29" s="36"/>
    </row>
    <row r="30" spans="2:18" s="1" customFormat="1" ht="6.9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6"/>
    </row>
    <row r="31" spans="2:18" s="1" customFormat="1" ht="25.35" customHeight="1">
      <c r="B31" s="34"/>
      <c r="C31" s="35"/>
      <c r="D31" s="123" t="s">
        <v>38</v>
      </c>
      <c r="E31" s="35"/>
      <c r="F31" s="35"/>
      <c r="G31" s="35"/>
      <c r="H31" s="35"/>
      <c r="I31" s="35"/>
      <c r="J31" s="35"/>
      <c r="K31" s="35"/>
      <c r="L31" s="35"/>
      <c r="M31" s="293">
        <f>ROUND(M28+M29,2)</f>
        <v>24268.44</v>
      </c>
      <c r="N31" s="288"/>
      <c r="O31" s="288"/>
      <c r="P31" s="288"/>
      <c r="Q31" s="35"/>
      <c r="R31" s="36"/>
    </row>
    <row r="32" spans="2:18" s="1" customFormat="1" ht="6.9" customHeight="1">
      <c r="B32" s="34"/>
      <c r="C32" s="35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35"/>
      <c r="R32" s="36"/>
    </row>
    <row r="33" spans="2:18" s="1" customFormat="1" ht="14.4" customHeight="1">
      <c r="B33" s="34"/>
      <c r="C33" s="35"/>
      <c r="D33" s="41" t="s">
        <v>39</v>
      </c>
      <c r="E33" s="41" t="s">
        <v>40</v>
      </c>
      <c r="F33" s="42">
        <v>0.2</v>
      </c>
      <c r="G33" s="124" t="s">
        <v>41</v>
      </c>
      <c r="H33" s="294">
        <f>(SUM(BE94:BE101)+SUM(BE120:BE220))</f>
        <v>0</v>
      </c>
      <c r="I33" s="288"/>
      <c r="J33" s="288"/>
      <c r="K33" s="35"/>
      <c r="L33" s="35"/>
      <c r="M33" s="294">
        <f>ROUND((SUM(BE94:BE101)+SUM(BE120:BE220)), 2)*F33</f>
        <v>0</v>
      </c>
      <c r="N33" s="288"/>
      <c r="O33" s="288"/>
      <c r="P33" s="288"/>
      <c r="Q33" s="35"/>
      <c r="R33" s="36"/>
    </row>
    <row r="34" spans="2:18" s="1" customFormat="1" ht="14.4" customHeight="1">
      <c r="B34" s="34"/>
      <c r="C34" s="35"/>
      <c r="D34" s="35"/>
      <c r="E34" s="41" t="s">
        <v>42</v>
      </c>
      <c r="F34" s="42">
        <v>0.2</v>
      </c>
      <c r="G34" s="124" t="s">
        <v>41</v>
      </c>
      <c r="H34" s="294">
        <f>(SUM(BF94:BF101)+SUM(BF120:BF220))</f>
        <v>24268.440000000002</v>
      </c>
      <c r="I34" s="288"/>
      <c r="J34" s="288"/>
      <c r="K34" s="35"/>
      <c r="L34" s="35"/>
      <c r="M34" s="294">
        <f>ROUND((SUM(BF94:BF101)+SUM(BF120:BF220)), 2)*F34</f>
        <v>4853.6880000000001</v>
      </c>
      <c r="N34" s="288"/>
      <c r="O34" s="288"/>
      <c r="P34" s="288"/>
      <c r="Q34" s="35"/>
      <c r="R34" s="36"/>
    </row>
    <row r="35" spans="2:18" s="1" customFormat="1" ht="14.4" hidden="1" customHeight="1">
      <c r="B35" s="34"/>
      <c r="C35" s="35"/>
      <c r="D35" s="35"/>
      <c r="E35" s="41" t="s">
        <v>43</v>
      </c>
      <c r="F35" s="42">
        <v>0.2</v>
      </c>
      <c r="G35" s="124" t="s">
        <v>41</v>
      </c>
      <c r="H35" s="294">
        <f>(SUM(BG94:BG101)+SUM(BG120:BG220))</f>
        <v>0</v>
      </c>
      <c r="I35" s="288"/>
      <c r="J35" s="288"/>
      <c r="K35" s="35"/>
      <c r="L35" s="35"/>
      <c r="M35" s="294">
        <v>0</v>
      </c>
      <c r="N35" s="288"/>
      <c r="O35" s="288"/>
      <c r="P35" s="288"/>
      <c r="Q35" s="35"/>
      <c r="R35" s="36"/>
    </row>
    <row r="36" spans="2:18" s="1" customFormat="1" ht="14.4" hidden="1" customHeight="1">
      <c r="B36" s="34"/>
      <c r="C36" s="35"/>
      <c r="D36" s="35"/>
      <c r="E36" s="41" t="s">
        <v>44</v>
      </c>
      <c r="F36" s="42">
        <v>0.2</v>
      </c>
      <c r="G36" s="124" t="s">
        <v>41</v>
      </c>
      <c r="H36" s="294">
        <f>(SUM(BH94:BH101)+SUM(BH120:BH220))</f>
        <v>0</v>
      </c>
      <c r="I36" s="288"/>
      <c r="J36" s="288"/>
      <c r="K36" s="35"/>
      <c r="L36" s="35"/>
      <c r="M36" s="294">
        <v>0</v>
      </c>
      <c r="N36" s="288"/>
      <c r="O36" s="288"/>
      <c r="P36" s="288"/>
      <c r="Q36" s="35"/>
      <c r="R36" s="36"/>
    </row>
    <row r="37" spans="2:18" s="1" customFormat="1" ht="14.4" hidden="1" customHeight="1">
      <c r="B37" s="34"/>
      <c r="C37" s="35"/>
      <c r="D37" s="35"/>
      <c r="E37" s="41" t="s">
        <v>45</v>
      </c>
      <c r="F37" s="42">
        <v>0</v>
      </c>
      <c r="G37" s="124" t="s">
        <v>41</v>
      </c>
      <c r="H37" s="294">
        <f>(SUM(BI94:BI101)+SUM(BI120:BI220))</f>
        <v>0</v>
      </c>
      <c r="I37" s="288"/>
      <c r="J37" s="288"/>
      <c r="K37" s="35"/>
      <c r="L37" s="35"/>
      <c r="M37" s="294">
        <v>0</v>
      </c>
      <c r="N37" s="288"/>
      <c r="O37" s="288"/>
      <c r="P37" s="288"/>
      <c r="Q37" s="35"/>
      <c r="R37" s="36"/>
    </row>
    <row r="38" spans="2:18" s="1" customFormat="1" ht="6.9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6"/>
    </row>
    <row r="39" spans="2:18" s="1" customFormat="1" ht="25.35" customHeight="1">
      <c r="B39" s="34"/>
      <c r="C39" s="120"/>
      <c r="D39" s="125" t="s">
        <v>46</v>
      </c>
      <c r="E39" s="74"/>
      <c r="F39" s="74"/>
      <c r="G39" s="126" t="s">
        <v>47</v>
      </c>
      <c r="H39" s="127" t="s">
        <v>48</v>
      </c>
      <c r="I39" s="74"/>
      <c r="J39" s="74"/>
      <c r="K39" s="74"/>
      <c r="L39" s="295">
        <f>SUM(M31:M37)</f>
        <v>29122.127999999997</v>
      </c>
      <c r="M39" s="295"/>
      <c r="N39" s="295"/>
      <c r="O39" s="295"/>
      <c r="P39" s="296"/>
      <c r="Q39" s="120"/>
      <c r="R39" s="36"/>
    </row>
    <row r="40" spans="2:18" s="1" customFormat="1" ht="14.4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s="1" customFormat="1" ht="14.4" customHeight="1"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4.4">
      <c r="B50" s="34"/>
      <c r="C50" s="35"/>
      <c r="D50" s="49" t="s">
        <v>49</v>
      </c>
      <c r="E50" s="50"/>
      <c r="F50" s="50"/>
      <c r="G50" s="50"/>
      <c r="H50" s="51"/>
      <c r="I50" s="35"/>
      <c r="J50" s="49" t="s">
        <v>50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2"/>
      <c r="C51" s="26"/>
      <c r="D51" s="52"/>
      <c r="E51" s="26"/>
      <c r="F51" s="26"/>
      <c r="G51" s="26"/>
      <c r="H51" s="53"/>
      <c r="I51" s="26"/>
      <c r="J51" s="52"/>
      <c r="K51" s="26"/>
      <c r="L51" s="26"/>
      <c r="M51" s="26"/>
      <c r="N51" s="26"/>
      <c r="O51" s="26"/>
      <c r="P51" s="53"/>
      <c r="Q51" s="26"/>
      <c r="R51" s="23"/>
    </row>
    <row r="52" spans="2:18">
      <c r="B52" s="22"/>
      <c r="C52" s="26"/>
      <c r="D52" s="52"/>
      <c r="E52" s="26"/>
      <c r="F52" s="26"/>
      <c r="G52" s="26"/>
      <c r="H52" s="53"/>
      <c r="I52" s="26"/>
      <c r="J52" s="52"/>
      <c r="K52" s="26"/>
      <c r="L52" s="26"/>
      <c r="M52" s="26"/>
      <c r="N52" s="26"/>
      <c r="O52" s="26"/>
      <c r="P52" s="53"/>
      <c r="Q52" s="26"/>
      <c r="R52" s="23"/>
    </row>
    <row r="53" spans="2:18">
      <c r="B53" s="22"/>
      <c r="C53" s="26"/>
      <c r="D53" s="52"/>
      <c r="E53" s="26"/>
      <c r="F53" s="26"/>
      <c r="G53" s="26"/>
      <c r="H53" s="53"/>
      <c r="I53" s="26"/>
      <c r="J53" s="52"/>
      <c r="K53" s="26"/>
      <c r="L53" s="26"/>
      <c r="M53" s="26"/>
      <c r="N53" s="26"/>
      <c r="O53" s="26"/>
      <c r="P53" s="53"/>
      <c r="Q53" s="26"/>
      <c r="R53" s="23"/>
    </row>
    <row r="54" spans="2:18">
      <c r="B54" s="22"/>
      <c r="C54" s="26"/>
      <c r="D54" s="52"/>
      <c r="E54" s="26"/>
      <c r="F54" s="26"/>
      <c r="G54" s="26"/>
      <c r="H54" s="53"/>
      <c r="I54" s="26"/>
      <c r="J54" s="52"/>
      <c r="K54" s="26"/>
      <c r="L54" s="26"/>
      <c r="M54" s="26"/>
      <c r="N54" s="26"/>
      <c r="O54" s="26"/>
      <c r="P54" s="53"/>
      <c r="Q54" s="26"/>
      <c r="R54" s="23"/>
    </row>
    <row r="55" spans="2:18">
      <c r="B55" s="22"/>
      <c r="C55" s="26"/>
      <c r="D55" s="52"/>
      <c r="E55" s="26"/>
      <c r="F55" s="26"/>
      <c r="G55" s="26"/>
      <c r="H55" s="53"/>
      <c r="I55" s="26"/>
      <c r="J55" s="52"/>
      <c r="K55" s="26"/>
      <c r="L55" s="26"/>
      <c r="M55" s="26"/>
      <c r="N55" s="26"/>
      <c r="O55" s="26"/>
      <c r="P55" s="53"/>
      <c r="Q55" s="26"/>
      <c r="R55" s="23"/>
    </row>
    <row r="56" spans="2:18">
      <c r="B56" s="22"/>
      <c r="C56" s="26"/>
      <c r="D56" s="52"/>
      <c r="E56" s="26"/>
      <c r="F56" s="26"/>
      <c r="G56" s="26"/>
      <c r="H56" s="53"/>
      <c r="I56" s="26"/>
      <c r="J56" s="52"/>
      <c r="K56" s="26"/>
      <c r="L56" s="26"/>
      <c r="M56" s="26"/>
      <c r="N56" s="26"/>
      <c r="O56" s="26"/>
      <c r="P56" s="53"/>
      <c r="Q56" s="26"/>
      <c r="R56" s="23"/>
    </row>
    <row r="57" spans="2:18">
      <c r="B57" s="22"/>
      <c r="C57" s="26"/>
      <c r="D57" s="52"/>
      <c r="E57" s="26"/>
      <c r="F57" s="26"/>
      <c r="G57" s="26"/>
      <c r="H57" s="53"/>
      <c r="I57" s="26"/>
      <c r="J57" s="52"/>
      <c r="K57" s="26"/>
      <c r="L57" s="26"/>
      <c r="M57" s="26"/>
      <c r="N57" s="26"/>
      <c r="O57" s="26"/>
      <c r="P57" s="53"/>
      <c r="Q57" s="26"/>
      <c r="R57" s="23"/>
    </row>
    <row r="58" spans="2:18">
      <c r="B58" s="22"/>
      <c r="C58" s="26"/>
      <c r="D58" s="52"/>
      <c r="E58" s="26"/>
      <c r="F58" s="26"/>
      <c r="G58" s="26"/>
      <c r="H58" s="53"/>
      <c r="I58" s="26"/>
      <c r="J58" s="52"/>
      <c r="K58" s="26"/>
      <c r="L58" s="26"/>
      <c r="M58" s="26"/>
      <c r="N58" s="26"/>
      <c r="O58" s="26"/>
      <c r="P58" s="53"/>
      <c r="Q58" s="26"/>
      <c r="R58" s="23"/>
    </row>
    <row r="59" spans="2:18" s="1" customFormat="1" ht="14.4">
      <c r="B59" s="34"/>
      <c r="C59" s="35"/>
      <c r="D59" s="54" t="s">
        <v>51</v>
      </c>
      <c r="E59" s="55"/>
      <c r="F59" s="55"/>
      <c r="G59" s="56" t="s">
        <v>52</v>
      </c>
      <c r="H59" s="57"/>
      <c r="I59" s="35"/>
      <c r="J59" s="54" t="s">
        <v>51</v>
      </c>
      <c r="K59" s="55"/>
      <c r="L59" s="55"/>
      <c r="M59" s="55"/>
      <c r="N59" s="56" t="s">
        <v>52</v>
      </c>
      <c r="O59" s="55"/>
      <c r="P59" s="57"/>
      <c r="Q59" s="35"/>
      <c r="R59" s="36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4.4">
      <c r="B61" s="34"/>
      <c r="C61" s="35"/>
      <c r="D61" s="49" t="s">
        <v>53</v>
      </c>
      <c r="E61" s="50"/>
      <c r="F61" s="50"/>
      <c r="G61" s="50"/>
      <c r="H61" s="51"/>
      <c r="I61" s="35"/>
      <c r="J61" s="49" t="s">
        <v>54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2"/>
      <c r="C62" s="26"/>
      <c r="D62" s="52"/>
      <c r="E62" s="26"/>
      <c r="F62" s="26"/>
      <c r="G62" s="26"/>
      <c r="H62" s="53"/>
      <c r="I62" s="26"/>
      <c r="J62" s="52"/>
      <c r="K62" s="26"/>
      <c r="L62" s="26"/>
      <c r="M62" s="26"/>
      <c r="N62" s="26"/>
      <c r="O62" s="26"/>
      <c r="P62" s="53"/>
      <c r="Q62" s="26"/>
      <c r="R62" s="23"/>
    </row>
    <row r="63" spans="2:18">
      <c r="B63" s="22"/>
      <c r="C63" s="26"/>
      <c r="D63" s="52"/>
      <c r="E63" s="26"/>
      <c r="F63" s="26"/>
      <c r="G63" s="26"/>
      <c r="H63" s="53"/>
      <c r="I63" s="26"/>
      <c r="J63" s="52"/>
      <c r="K63" s="26"/>
      <c r="L63" s="26"/>
      <c r="M63" s="26"/>
      <c r="N63" s="26"/>
      <c r="O63" s="26"/>
      <c r="P63" s="53"/>
      <c r="Q63" s="26"/>
      <c r="R63" s="23"/>
    </row>
    <row r="64" spans="2:18">
      <c r="B64" s="22"/>
      <c r="C64" s="26"/>
      <c r="D64" s="52"/>
      <c r="E64" s="26"/>
      <c r="F64" s="26"/>
      <c r="G64" s="26"/>
      <c r="H64" s="53"/>
      <c r="I64" s="26"/>
      <c r="J64" s="52"/>
      <c r="K64" s="26"/>
      <c r="L64" s="26"/>
      <c r="M64" s="26"/>
      <c r="N64" s="26"/>
      <c r="O64" s="26"/>
      <c r="P64" s="53"/>
      <c r="Q64" s="26"/>
      <c r="R64" s="23"/>
    </row>
    <row r="65" spans="2:18">
      <c r="B65" s="22"/>
      <c r="C65" s="26"/>
      <c r="D65" s="52"/>
      <c r="E65" s="26"/>
      <c r="F65" s="26"/>
      <c r="G65" s="26"/>
      <c r="H65" s="53"/>
      <c r="I65" s="26"/>
      <c r="J65" s="52"/>
      <c r="K65" s="26"/>
      <c r="L65" s="26"/>
      <c r="M65" s="26"/>
      <c r="N65" s="26"/>
      <c r="O65" s="26"/>
      <c r="P65" s="53"/>
      <c r="Q65" s="26"/>
      <c r="R65" s="23"/>
    </row>
    <row r="66" spans="2:18">
      <c r="B66" s="22"/>
      <c r="C66" s="26"/>
      <c r="D66" s="52"/>
      <c r="E66" s="26"/>
      <c r="F66" s="26"/>
      <c r="G66" s="26"/>
      <c r="H66" s="53"/>
      <c r="I66" s="26"/>
      <c r="J66" s="52"/>
      <c r="K66" s="26"/>
      <c r="L66" s="26"/>
      <c r="M66" s="26"/>
      <c r="N66" s="26"/>
      <c r="O66" s="26"/>
      <c r="P66" s="53"/>
      <c r="Q66" s="26"/>
      <c r="R66" s="23"/>
    </row>
    <row r="67" spans="2:18">
      <c r="B67" s="22"/>
      <c r="C67" s="26"/>
      <c r="D67" s="52"/>
      <c r="E67" s="26"/>
      <c r="F67" s="26"/>
      <c r="G67" s="26"/>
      <c r="H67" s="53"/>
      <c r="I67" s="26"/>
      <c r="J67" s="52"/>
      <c r="K67" s="26"/>
      <c r="L67" s="26"/>
      <c r="M67" s="26"/>
      <c r="N67" s="26"/>
      <c r="O67" s="26"/>
      <c r="P67" s="53"/>
      <c r="Q67" s="26"/>
      <c r="R67" s="23"/>
    </row>
    <row r="68" spans="2:18">
      <c r="B68" s="22"/>
      <c r="C68" s="26"/>
      <c r="D68" s="52"/>
      <c r="E68" s="26"/>
      <c r="F68" s="26"/>
      <c r="G68" s="26"/>
      <c r="H68" s="53"/>
      <c r="I68" s="26"/>
      <c r="J68" s="52"/>
      <c r="K68" s="26"/>
      <c r="L68" s="26"/>
      <c r="M68" s="26"/>
      <c r="N68" s="26"/>
      <c r="O68" s="26"/>
      <c r="P68" s="53"/>
      <c r="Q68" s="26"/>
      <c r="R68" s="23"/>
    </row>
    <row r="69" spans="2:18">
      <c r="B69" s="22"/>
      <c r="C69" s="26"/>
      <c r="D69" s="52"/>
      <c r="E69" s="26"/>
      <c r="F69" s="26"/>
      <c r="G69" s="26"/>
      <c r="H69" s="53"/>
      <c r="I69" s="26"/>
      <c r="J69" s="52"/>
      <c r="K69" s="26"/>
      <c r="L69" s="26"/>
      <c r="M69" s="26"/>
      <c r="N69" s="26"/>
      <c r="O69" s="26"/>
      <c r="P69" s="53"/>
      <c r="Q69" s="26"/>
      <c r="R69" s="23"/>
    </row>
    <row r="70" spans="2:18" s="1" customFormat="1" ht="14.4">
      <c r="B70" s="34"/>
      <c r="C70" s="35"/>
      <c r="D70" s="54" t="s">
        <v>51</v>
      </c>
      <c r="E70" s="55"/>
      <c r="F70" s="55"/>
      <c r="G70" s="56" t="s">
        <v>52</v>
      </c>
      <c r="H70" s="57"/>
      <c r="I70" s="35"/>
      <c r="J70" s="54" t="s">
        <v>51</v>
      </c>
      <c r="K70" s="55"/>
      <c r="L70" s="55"/>
      <c r="M70" s="55"/>
      <c r="N70" s="56" t="s">
        <v>52</v>
      </c>
      <c r="O70" s="55"/>
      <c r="P70" s="57"/>
      <c r="Q70" s="35"/>
      <c r="R70" s="36"/>
    </row>
    <row r="71" spans="2:18" s="1" customFormat="1" ht="14.4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" customHeight="1">
      <c r="B76" s="34"/>
      <c r="C76" s="237" t="s">
        <v>144</v>
      </c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36"/>
    </row>
    <row r="77" spans="2:18" s="1" customFormat="1" ht="6.9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0" t="s">
        <v>18</v>
      </c>
      <c r="D78" s="35"/>
      <c r="E78" s="35"/>
      <c r="F78" s="286" t="str">
        <f>F6</f>
        <v>Novostavba materskej školy na parcele č.370/12, Púchov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5"/>
      <c r="R78" s="36"/>
    </row>
    <row r="79" spans="2:18" ht="30" customHeight="1">
      <c r="B79" s="22"/>
      <c r="C79" s="30" t="s">
        <v>139</v>
      </c>
      <c r="D79" s="26"/>
      <c r="E79" s="26"/>
      <c r="F79" s="286" t="s">
        <v>140</v>
      </c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6"/>
      <c r="R79" s="23"/>
    </row>
    <row r="80" spans="2:18" s="1" customFormat="1" ht="36.9" customHeight="1">
      <c r="B80" s="34"/>
      <c r="C80" s="68" t="s">
        <v>141</v>
      </c>
      <c r="D80" s="35"/>
      <c r="E80" s="35"/>
      <c r="F80" s="257" t="str">
        <f>F8</f>
        <v>4 - Elektroinštalácia</v>
      </c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35"/>
      <c r="R80" s="36"/>
    </row>
    <row r="81" spans="2:65" s="1" customFormat="1" ht="6.9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6"/>
    </row>
    <row r="82" spans="2:65" s="1" customFormat="1" ht="18" customHeight="1">
      <c r="B82" s="34"/>
      <c r="C82" s="30" t="s">
        <v>22</v>
      </c>
      <c r="D82" s="35"/>
      <c r="E82" s="35"/>
      <c r="F82" s="28" t="str">
        <f>F10</f>
        <v xml:space="preserve"> </v>
      </c>
      <c r="G82" s="35"/>
      <c r="H82" s="35"/>
      <c r="I82" s="35"/>
      <c r="J82" s="35"/>
      <c r="K82" s="30" t="s">
        <v>24</v>
      </c>
      <c r="L82" s="35"/>
      <c r="M82" s="290">
        <f>IF(O10="","",O10)</f>
        <v>43097</v>
      </c>
      <c r="N82" s="290"/>
      <c r="O82" s="290"/>
      <c r="P82" s="290"/>
      <c r="Q82" s="35"/>
      <c r="R82" s="36"/>
    </row>
    <row r="83" spans="2:65" s="1" customFormat="1" ht="6.9" customHeight="1"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6"/>
    </row>
    <row r="84" spans="2:65" s="1" customFormat="1" ht="13.2">
      <c r="B84" s="34"/>
      <c r="C84" s="30" t="s">
        <v>25</v>
      </c>
      <c r="D84" s="35"/>
      <c r="E84" s="35"/>
      <c r="F84" s="28" t="str">
        <f>E13</f>
        <v>RKC Žilinská diecéza</v>
      </c>
      <c r="G84" s="35"/>
      <c r="H84" s="35"/>
      <c r="I84" s="35"/>
      <c r="J84" s="35"/>
      <c r="K84" s="30" t="s">
        <v>31</v>
      </c>
      <c r="L84" s="35"/>
      <c r="M84" s="241" t="str">
        <f>E19</f>
        <v>Ing. arch. Ľubomír Zaymus</v>
      </c>
      <c r="N84" s="241"/>
      <c r="O84" s="241"/>
      <c r="P84" s="241"/>
      <c r="Q84" s="241"/>
      <c r="R84" s="36"/>
    </row>
    <row r="85" spans="2:65" s="1" customFormat="1" ht="14.4" customHeight="1">
      <c r="B85" s="34"/>
      <c r="C85" s="30" t="s">
        <v>29</v>
      </c>
      <c r="D85" s="35"/>
      <c r="E85" s="35"/>
      <c r="F85" s="28" t="str">
        <f>IF(E16="","",E16)</f>
        <v>M - SILNICE SK s.r.o.</v>
      </c>
      <c r="G85" s="35"/>
      <c r="H85" s="35"/>
      <c r="I85" s="35"/>
      <c r="J85" s="35"/>
      <c r="K85" s="30" t="s">
        <v>34</v>
      </c>
      <c r="L85" s="35"/>
      <c r="M85" s="241" t="str">
        <f>E22</f>
        <v xml:space="preserve"> </v>
      </c>
      <c r="N85" s="241"/>
      <c r="O85" s="241"/>
      <c r="P85" s="241"/>
      <c r="Q85" s="241"/>
      <c r="R85" s="36"/>
    </row>
    <row r="86" spans="2:65" s="1" customFormat="1" ht="10.35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6"/>
    </row>
    <row r="87" spans="2:65" s="1" customFormat="1" ht="29.25" customHeight="1">
      <c r="B87" s="34"/>
      <c r="C87" s="297" t="s">
        <v>145</v>
      </c>
      <c r="D87" s="298"/>
      <c r="E87" s="298"/>
      <c r="F87" s="298"/>
      <c r="G87" s="298"/>
      <c r="H87" s="120"/>
      <c r="I87" s="120"/>
      <c r="J87" s="120"/>
      <c r="K87" s="120"/>
      <c r="L87" s="120"/>
      <c r="M87" s="120"/>
      <c r="N87" s="297" t="s">
        <v>146</v>
      </c>
      <c r="O87" s="298"/>
      <c r="P87" s="298"/>
      <c r="Q87" s="298"/>
      <c r="R87" s="36"/>
    </row>
    <row r="88" spans="2:65" s="1" customFormat="1" ht="10.35" customHeight="1"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6"/>
    </row>
    <row r="89" spans="2:65" s="1" customFormat="1" ht="29.25" customHeight="1">
      <c r="B89" s="34"/>
      <c r="C89" s="128" t="s">
        <v>147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285">
        <f>N120</f>
        <v>24268.44</v>
      </c>
      <c r="O89" s="324"/>
      <c r="P89" s="324"/>
      <c r="Q89" s="324"/>
      <c r="R89" s="36"/>
      <c r="AU89" s="18" t="s">
        <v>148</v>
      </c>
    </row>
    <row r="90" spans="2:65" s="7" customFormat="1" ht="24.9" customHeight="1">
      <c r="B90" s="129"/>
      <c r="C90" s="130"/>
      <c r="D90" s="131" t="s">
        <v>157</v>
      </c>
      <c r="E90" s="130"/>
      <c r="F90" s="130"/>
      <c r="G90" s="130"/>
      <c r="H90" s="130"/>
      <c r="I90" s="130"/>
      <c r="J90" s="130"/>
      <c r="K90" s="130"/>
      <c r="L90" s="130"/>
      <c r="M90" s="130"/>
      <c r="N90" s="300">
        <f>N121</f>
        <v>24268.44</v>
      </c>
      <c r="O90" s="301"/>
      <c r="P90" s="301"/>
      <c r="Q90" s="301"/>
      <c r="R90" s="132"/>
    </row>
    <row r="91" spans="2:65" s="8" customFormat="1" ht="20.100000000000001" customHeight="1">
      <c r="B91" s="133"/>
      <c r="C91" s="98"/>
      <c r="D91" s="109" t="s">
        <v>934</v>
      </c>
      <c r="E91" s="98"/>
      <c r="F91" s="98"/>
      <c r="G91" s="98"/>
      <c r="H91" s="98"/>
      <c r="I91" s="98"/>
      <c r="J91" s="98"/>
      <c r="K91" s="98"/>
      <c r="L91" s="98"/>
      <c r="M91" s="98"/>
      <c r="N91" s="272">
        <f>N122</f>
        <v>22024.41</v>
      </c>
      <c r="O91" s="273"/>
      <c r="P91" s="273"/>
      <c r="Q91" s="273"/>
      <c r="R91" s="134"/>
    </row>
    <row r="92" spans="2:65" s="8" customFormat="1" ht="20.100000000000001" customHeight="1">
      <c r="B92" s="133"/>
      <c r="C92" s="98"/>
      <c r="D92" s="109" t="s">
        <v>935</v>
      </c>
      <c r="E92" s="98"/>
      <c r="F92" s="98"/>
      <c r="G92" s="98"/>
      <c r="H92" s="98"/>
      <c r="I92" s="98"/>
      <c r="J92" s="98"/>
      <c r="K92" s="98"/>
      <c r="L92" s="98"/>
      <c r="M92" s="98"/>
      <c r="N92" s="272">
        <f>N205</f>
        <v>2244.0300000000002</v>
      </c>
      <c r="O92" s="273"/>
      <c r="P92" s="273"/>
      <c r="Q92" s="273"/>
      <c r="R92" s="134"/>
    </row>
    <row r="93" spans="2:65" s="1" customFormat="1" ht="21.75" customHeight="1"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6"/>
    </row>
    <row r="94" spans="2:65" s="1" customFormat="1" ht="29.25" customHeight="1">
      <c r="B94" s="34"/>
      <c r="C94" s="128" t="s">
        <v>158</v>
      </c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24">
        <f>ROUND(N95+N96+N97+N98+N99+N100,2)</f>
        <v>0</v>
      </c>
      <c r="O94" s="302"/>
      <c r="P94" s="302"/>
      <c r="Q94" s="302"/>
      <c r="R94" s="36"/>
      <c r="T94" s="135"/>
      <c r="U94" s="136" t="s">
        <v>39</v>
      </c>
    </row>
    <row r="95" spans="2:65" s="1" customFormat="1" ht="18" customHeight="1">
      <c r="B95" s="137"/>
      <c r="C95" s="138"/>
      <c r="D95" s="281" t="s">
        <v>159</v>
      </c>
      <c r="E95" s="303"/>
      <c r="F95" s="303"/>
      <c r="G95" s="303"/>
      <c r="H95" s="303"/>
      <c r="I95" s="138"/>
      <c r="J95" s="138"/>
      <c r="K95" s="138"/>
      <c r="L95" s="138"/>
      <c r="M95" s="138"/>
      <c r="N95" s="283">
        <f>ROUND(N89*T95,2)</f>
        <v>0</v>
      </c>
      <c r="O95" s="304"/>
      <c r="P95" s="304"/>
      <c r="Q95" s="304"/>
      <c r="R95" s="140"/>
      <c r="S95" s="138"/>
      <c r="T95" s="141"/>
      <c r="U95" s="142" t="s">
        <v>42</v>
      </c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4" t="s">
        <v>160</v>
      </c>
      <c r="AZ95" s="143"/>
      <c r="BA95" s="143"/>
      <c r="BB95" s="143"/>
      <c r="BC95" s="143"/>
      <c r="BD95" s="143"/>
      <c r="BE95" s="145">
        <f t="shared" ref="BE95:BE100" si="0">IF(U95="základná",N95,0)</f>
        <v>0</v>
      </c>
      <c r="BF95" s="145">
        <f t="shared" ref="BF95:BF100" si="1">IF(U95="znížená",N95,0)</f>
        <v>0</v>
      </c>
      <c r="BG95" s="145">
        <f t="shared" ref="BG95:BG100" si="2">IF(U95="zákl. prenesená",N95,0)</f>
        <v>0</v>
      </c>
      <c r="BH95" s="145">
        <f t="shared" ref="BH95:BH100" si="3">IF(U95="zníž. prenesená",N95,0)</f>
        <v>0</v>
      </c>
      <c r="BI95" s="145">
        <f t="shared" ref="BI95:BI100" si="4">IF(U95="nulová",N95,0)</f>
        <v>0</v>
      </c>
      <c r="BJ95" s="144" t="s">
        <v>86</v>
      </c>
      <c r="BK95" s="143"/>
      <c r="BL95" s="143"/>
      <c r="BM95" s="143"/>
    </row>
    <row r="96" spans="2:65" s="1" customFormat="1" ht="18" customHeight="1">
      <c r="B96" s="137"/>
      <c r="C96" s="138"/>
      <c r="D96" s="281" t="s">
        <v>627</v>
      </c>
      <c r="E96" s="303"/>
      <c r="F96" s="303"/>
      <c r="G96" s="303"/>
      <c r="H96" s="303"/>
      <c r="I96" s="138"/>
      <c r="J96" s="138"/>
      <c r="K96" s="138"/>
      <c r="L96" s="138"/>
      <c r="M96" s="138"/>
      <c r="N96" s="283">
        <f>ROUND(N89*T96,2)</f>
        <v>0</v>
      </c>
      <c r="O96" s="304"/>
      <c r="P96" s="304"/>
      <c r="Q96" s="304"/>
      <c r="R96" s="140"/>
      <c r="S96" s="138"/>
      <c r="T96" s="141"/>
      <c r="U96" s="142" t="s">
        <v>42</v>
      </c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4" t="s">
        <v>160</v>
      </c>
      <c r="AZ96" s="143"/>
      <c r="BA96" s="143"/>
      <c r="BB96" s="143"/>
      <c r="BC96" s="143"/>
      <c r="BD96" s="143"/>
      <c r="BE96" s="145">
        <f t="shared" si="0"/>
        <v>0</v>
      </c>
      <c r="BF96" s="145">
        <f t="shared" si="1"/>
        <v>0</v>
      </c>
      <c r="BG96" s="145">
        <f t="shared" si="2"/>
        <v>0</v>
      </c>
      <c r="BH96" s="145">
        <f t="shared" si="3"/>
        <v>0</v>
      </c>
      <c r="BI96" s="145">
        <f t="shared" si="4"/>
        <v>0</v>
      </c>
      <c r="BJ96" s="144" t="s">
        <v>86</v>
      </c>
      <c r="BK96" s="143"/>
      <c r="BL96" s="143"/>
      <c r="BM96" s="143"/>
    </row>
    <row r="97" spans="2:65" s="1" customFormat="1" ht="18" customHeight="1">
      <c r="B97" s="137"/>
      <c r="C97" s="138"/>
      <c r="D97" s="281" t="s">
        <v>162</v>
      </c>
      <c r="E97" s="303"/>
      <c r="F97" s="303"/>
      <c r="G97" s="303"/>
      <c r="H97" s="303"/>
      <c r="I97" s="138"/>
      <c r="J97" s="138"/>
      <c r="K97" s="138"/>
      <c r="L97" s="138"/>
      <c r="M97" s="138"/>
      <c r="N97" s="283">
        <f>ROUND(N89*T97,2)</f>
        <v>0</v>
      </c>
      <c r="O97" s="304"/>
      <c r="P97" s="304"/>
      <c r="Q97" s="304"/>
      <c r="R97" s="140"/>
      <c r="S97" s="138"/>
      <c r="T97" s="141"/>
      <c r="U97" s="142" t="s">
        <v>42</v>
      </c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4" t="s">
        <v>160</v>
      </c>
      <c r="AZ97" s="143"/>
      <c r="BA97" s="143"/>
      <c r="BB97" s="143"/>
      <c r="BC97" s="143"/>
      <c r="BD97" s="143"/>
      <c r="BE97" s="145">
        <f t="shared" si="0"/>
        <v>0</v>
      </c>
      <c r="BF97" s="145">
        <f t="shared" si="1"/>
        <v>0</v>
      </c>
      <c r="BG97" s="145">
        <f t="shared" si="2"/>
        <v>0</v>
      </c>
      <c r="BH97" s="145">
        <f t="shared" si="3"/>
        <v>0</v>
      </c>
      <c r="BI97" s="145">
        <f t="shared" si="4"/>
        <v>0</v>
      </c>
      <c r="BJ97" s="144" t="s">
        <v>86</v>
      </c>
      <c r="BK97" s="143"/>
      <c r="BL97" s="143"/>
      <c r="BM97" s="143"/>
    </row>
    <row r="98" spans="2:65" s="1" customFormat="1" ht="18" customHeight="1">
      <c r="B98" s="137"/>
      <c r="C98" s="138"/>
      <c r="D98" s="281" t="s">
        <v>163</v>
      </c>
      <c r="E98" s="303"/>
      <c r="F98" s="303"/>
      <c r="G98" s="303"/>
      <c r="H98" s="303"/>
      <c r="I98" s="138"/>
      <c r="J98" s="138"/>
      <c r="K98" s="138"/>
      <c r="L98" s="138"/>
      <c r="M98" s="138"/>
      <c r="N98" s="283">
        <f>ROUND(N89*T98,2)</f>
        <v>0</v>
      </c>
      <c r="O98" s="304"/>
      <c r="P98" s="304"/>
      <c r="Q98" s="304"/>
      <c r="R98" s="140"/>
      <c r="S98" s="138"/>
      <c r="T98" s="141"/>
      <c r="U98" s="142" t="s">
        <v>42</v>
      </c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4" t="s">
        <v>160</v>
      </c>
      <c r="AZ98" s="143"/>
      <c r="BA98" s="143"/>
      <c r="BB98" s="143"/>
      <c r="BC98" s="143"/>
      <c r="BD98" s="143"/>
      <c r="BE98" s="145">
        <f t="shared" si="0"/>
        <v>0</v>
      </c>
      <c r="BF98" s="145">
        <f t="shared" si="1"/>
        <v>0</v>
      </c>
      <c r="BG98" s="145">
        <f t="shared" si="2"/>
        <v>0</v>
      </c>
      <c r="BH98" s="145">
        <f t="shared" si="3"/>
        <v>0</v>
      </c>
      <c r="BI98" s="145">
        <f t="shared" si="4"/>
        <v>0</v>
      </c>
      <c r="BJ98" s="144" t="s">
        <v>86</v>
      </c>
      <c r="BK98" s="143"/>
      <c r="BL98" s="143"/>
      <c r="BM98" s="143"/>
    </row>
    <row r="99" spans="2:65" s="1" customFormat="1" ht="18" customHeight="1">
      <c r="B99" s="137"/>
      <c r="C99" s="138"/>
      <c r="D99" s="281" t="s">
        <v>628</v>
      </c>
      <c r="E99" s="303"/>
      <c r="F99" s="303"/>
      <c r="G99" s="303"/>
      <c r="H99" s="303"/>
      <c r="I99" s="138"/>
      <c r="J99" s="138"/>
      <c r="K99" s="138"/>
      <c r="L99" s="138"/>
      <c r="M99" s="138"/>
      <c r="N99" s="283">
        <f>ROUND(N89*T99,2)</f>
        <v>0</v>
      </c>
      <c r="O99" s="304"/>
      <c r="P99" s="304"/>
      <c r="Q99" s="304"/>
      <c r="R99" s="140"/>
      <c r="S99" s="138"/>
      <c r="T99" s="141"/>
      <c r="U99" s="142" t="s">
        <v>42</v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4" t="s">
        <v>160</v>
      </c>
      <c r="AZ99" s="143"/>
      <c r="BA99" s="143"/>
      <c r="BB99" s="143"/>
      <c r="BC99" s="143"/>
      <c r="BD99" s="143"/>
      <c r="BE99" s="145">
        <f t="shared" si="0"/>
        <v>0</v>
      </c>
      <c r="BF99" s="145">
        <f t="shared" si="1"/>
        <v>0</v>
      </c>
      <c r="BG99" s="145">
        <f t="shared" si="2"/>
        <v>0</v>
      </c>
      <c r="BH99" s="145">
        <f t="shared" si="3"/>
        <v>0</v>
      </c>
      <c r="BI99" s="145">
        <f t="shared" si="4"/>
        <v>0</v>
      </c>
      <c r="BJ99" s="144" t="s">
        <v>86</v>
      </c>
      <c r="BK99" s="143"/>
      <c r="BL99" s="143"/>
      <c r="BM99" s="143"/>
    </row>
    <row r="100" spans="2:65" s="1" customFormat="1" ht="18" customHeight="1">
      <c r="B100" s="137"/>
      <c r="C100" s="138"/>
      <c r="D100" s="139" t="s">
        <v>165</v>
      </c>
      <c r="E100" s="138"/>
      <c r="F100" s="138"/>
      <c r="G100" s="138"/>
      <c r="H100" s="138"/>
      <c r="I100" s="138"/>
      <c r="J100" s="138"/>
      <c r="K100" s="138"/>
      <c r="L100" s="138"/>
      <c r="M100" s="138"/>
      <c r="N100" s="283">
        <f>ROUND(N89*T100,2)</f>
        <v>0</v>
      </c>
      <c r="O100" s="304"/>
      <c r="P100" s="304"/>
      <c r="Q100" s="304"/>
      <c r="R100" s="140"/>
      <c r="S100" s="138"/>
      <c r="T100" s="146"/>
      <c r="U100" s="147" t="s">
        <v>42</v>
      </c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4" t="s">
        <v>166</v>
      </c>
      <c r="AZ100" s="143"/>
      <c r="BA100" s="143"/>
      <c r="BB100" s="143"/>
      <c r="BC100" s="143"/>
      <c r="BD100" s="143"/>
      <c r="BE100" s="145">
        <f t="shared" si="0"/>
        <v>0</v>
      </c>
      <c r="BF100" s="145">
        <f t="shared" si="1"/>
        <v>0</v>
      </c>
      <c r="BG100" s="145">
        <f t="shared" si="2"/>
        <v>0</v>
      </c>
      <c r="BH100" s="145">
        <f t="shared" si="3"/>
        <v>0</v>
      </c>
      <c r="BI100" s="145">
        <f t="shared" si="4"/>
        <v>0</v>
      </c>
      <c r="BJ100" s="144" t="s">
        <v>86</v>
      </c>
      <c r="BK100" s="143"/>
      <c r="BL100" s="143"/>
      <c r="BM100" s="143"/>
    </row>
    <row r="101" spans="2:65" s="1" customFormat="1"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6"/>
    </row>
    <row r="102" spans="2:65" s="1" customFormat="1" ht="29.25" customHeight="1">
      <c r="B102" s="34"/>
      <c r="C102" s="119" t="s">
        <v>132</v>
      </c>
      <c r="D102" s="120"/>
      <c r="E102" s="120"/>
      <c r="F102" s="120"/>
      <c r="G102" s="120"/>
      <c r="H102" s="120"/>
      <c r="I102" s="120"/>
      <c r="J102" s="120"/>
      <c r="K102" s="120"/>
      <c r="L102" s="278">
        <f>ROUND(SUM(N89+N94),2)</f>
        <v>24268.44</v>
      </c>
      <c r="M102" s="278"/>
      <c r="N102" s="278"/>
      <c r="O102" s="278"/>
      <c r="P102" s="278"/>
      <c r="Q102" s="278"/>
      <c r="R102" s="36"/>
    </row>
    <row r="103" spans="2:65" s="1" customFormat="1" ht="6.9" customHeight="1">
      <c r="B103" s="58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60"/>
    </row>
    <row r="107" spans="2:65" s="1" customFormat="1" ht="6.9" customHeight="1"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3"/>
    </row>
    <row r="108" spans="2:65" s="1" customFormat="1" ht="36.9" customHeight="1">
      <c r="B108" s="34"/>
      <c r="C108" s="237" t="s">
        <v>167</v>
      </c>
      <c r="D108" s="288"/>
      <c r="E108" s="288"/>
      <c r="F108" s="288"/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288"/>
      <c r="R108" s="36"/>
    </row>
    <row r="109" spans="2:65" s="1" customFormat="1" ht="6.9" customHeight="1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6"/>
    </row>
    <row r="110" spans="2:65" s="1" customFormat="1" ht="30" customHeight="1">
      <c r="B110" s="34"/>
      <c r="C110" s="30" t="s">
        <v>18</v>
      </c>
      <c r="D110" s="35"/>
      <c r="E110" s="35"/>
      <c r="F110" s="286" t="str">
        <f>F6</f>
        <v>Novostavba materskej školy na parcele č.370/12, Púchov</v>
      </c>
      <c r="G110" s="287"/>
      <c r="H110" s="287"/>
      <c r="I110" s="287"/>
      <c r="J110" s="287"/>
      <c r="K110" s="287"/>
      <c r="L110" s="287"/>
      <c r="M110" s="287"/>
      <c r="N110" s="287"/>
      <c r="O110" s="287"/>
      <c r="P110" s="287"/>
      <c r="Q110" s="35"/>
      <c r="R110" s="36"/>
    </row>
    <row r="111" spans="2:65" ht="30" customHeight="1">
      <c r="B111" s="22"/>
      <c r="C111" s="30" t="s">
        <v>139</v>
      </c>
      <c r="D111" s="26"/>
      <c r="E111" s="26"/>
      <c r="F111" s="286" t="s">
        <v>140</v>
      </c>
      <c r="G111" s="242"/>
      <c r="H111" s="242"/>
      <c r="I111" s="242"/>
      <c r="J111" s="242"/>
      <c r="K111" s="242"/>
      <c r="L111" s="242"/>
      <c r="M111" s="242"/>
      <c r="N111" s="242"/>
      <c r="O111" s="242"/>
      <c r="P111" s="242"/>
      <c r="Q111" s="26"/>
      <c r="R111" s="23"/>
    </row>
    <row r="112" spans="2:65" s="1" customFormat="1" ht="36.9" customHeight="1">
      <c r="B112" s="34"/>
      <c r="C112" s="68" t="s">
        <v>141</v>
      </c>
      <c r="D112" s="35"/>
      <c r="E112" s="35"/>
      <c r="F112" s="257" t="str">
        <f>F8</f>
        <v>4 - Elektroinštalácia</v>
      </c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35"/>
      <c r="R112" s="36"/>
    </row>
    <row r="113" spans="2:65" s="1" customFormat="1" ht="6.9" customHeight="1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1" customFormat="1" ht="18" customHeight="1">
      <c r="B114" s="34"/>
      <c r="C114" s="30" t="s">
        <v>22</v>
      </c>
      <c r="D114" s="35"/>
      <c r="E114" s="35"/>
      <c r="F114" s="28" t="str">
        <f>F10</f>
        <v xml:space="preserve"> </v>
      </c>
      <c r="G114" s="35"/>
      <c r="H114" s="35"/>
      <c r="I114" s="35"/>
      <c r="J114" s="35"/>
      <c r="K114" s="30" t="s">
        <v>24</v>
      </c>
      <c r="L114" s="35"/>
      <c r="M114" s="290">
        <f>IF(O10="","",O10)</f>
        <v>43097</v>
      </c>
      <c r="N114" s="290"/>
      <c r="O114" s="290"/>
      <c r="P114" s="290"/>
      <c r="Q114" s="35"/>
      <c r="R114" s="36"/>
    </row>
    <row r="115" spans="2:65" s="1" customFormat="1" ht="6.9" customHeight="1"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6"/>
    </row>
    <row r="116" spans="2:65" s="1" customFormat="1" ht="13.2">
      <c r="B116" s="34"/>
      <c r="C116" s="30" t="s">
        <v>25</v>
      </c>
      <c r="D116" s="35"/>
      <c r="E116" s="35"/>
      <c r="F116" s="28" t="str">
        <f>E13</f>
        <v>RKC Žilinská diecéza</v>
      </c>
      <c r="G116" s="35"/>
      <c r="H116" s="35"/>
      <c r="I116" s="35"/>
      <c r="J116" s="35"/>
      <c r="K116" s="30" t="s">
        <v>31</v>
      </c>
      <c r="L116" s="35"/>
      <c r="M116" s="241" t="str">
        <f>E19</f>
        <v>Ing. arch. Ľubomír Zaymus</v>
      </c>
      <c r="N116" s="241"/>
      <c r="O116" s="241"/>
      <c r="P116" s="241"/>
      <c r="Q116" s="241"/>
      <c r="R116" s="36"/>
    </row>
    <row r="117" spans="2:65" s="1" customFormat="1" ht="14.4" customHeight="1">
      <c r="B117" s="34"/>
      <c r="C117" s="30" t="s">
        <v>29</v>
      </c>
      <c r="D117" s="35"/>
      <c r="E117" s="35"/>
      <c r="F117" s="28" t="str">
        <f>IF(E16="","",E16)</f>
        <v>M - SILNICE SK s.r.o.</v>
      </c>
      <c r="G117" s="35"/>
      <c r="H117" s="35"/>
      <c r="I117" s="35"/>
      <c r="J117" s="35"/>
      <c r="K117" s="30" t="s">
        <v>34</v>
      </c>
      <c r="L117" s="35"/>
      <c r="M117" s="241" t="str">
        <f>E22</f>
        <v xml:space="preserve"> </v>
      </c>
      <c r="N117" s="241"/>
      <c r="O117" s="241"/>
      <c r="P117" s="241"/>
      <c r="Q117" s="241"/>
      <c r="R117" s="36"/>
    </row>
    <row r="118" spans="2:65" s="1" customFormat="1" ht="10.35" customHeight="1"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6"/>
    </row>
    <row r="119" spans="2:65" s="9" customFormat="1" ht="29.25" customHeight="1">
      <c r="B119" s="148"/>
      <c r="C119" s="149" t="s">
        <v>168</v>
      </c>
      <c r="D119" s="150" t="s">
        <v>169</v>
      </c>
      <c r="E119" s="150" t="s">
        <v>57</v>
      </c>
      <c r="F119" s="305" t="s">
        <v>170</v>
      </c>
      <c r="G119" s="305"/>
      <c r="H119" s="305"/>
      <c r="I119" s="305"/>
      <c r="J119" s="150" t="s">
        <v>171</v>
      </c>
      <c r="K119" s="150" t="s">
        <v>172</v>
      </c>
      <c r="L119" s="306" t="s">
        <v>173</v>
      </c>
      <c r="M119" s="306"/>
      <c r="N119" s="305" t="s">
        <v>146</v>
      </c>
      <c r="O119" s="305"/>
      <c r="P119" s="305"/>
      <c r="Q119" s="307"/>
      <c r="R119" s="151"/>
      <c r="T119" s="75" t="s">
        <v>174</v>
      </c>
      <c r="U119" s="76" t="s">
        <v>39</v>
      </c>
      <c r="V119" s="76" t="s">
        <v>175</v>
      </c>
      <c r="W119" s="76" t="s">
        <v>176</v>
      </c>
      <c r="X119" s="76" t="s">
        <v>177</v>
      </c>
      <c r="Y119" s="76" t="s">
        <v>178</v>
      </c>
      <c r="Z119" s="76" t="s">
        <v>179</v>
      </c>
      <c r="AA119" s="77" t="s">
        <v>180</v>
      </c>
    </row>
    <row r="120" spans="2:65" s="1" customFormat="1" ht="29.25" customHeight="1">
      <c r="B120" s="34"/>
      <c r="C120" s="79" t="s">
        <v>143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21">
        <f>BK120</f>
        <v>24268.44</v>
      </c>
      <c r="O120" s="322"/>
      <c r="P120" s="322"/>
      <c r="Q120" s="322"/>
      <c r="R120" s="36"/>
      <c r="T120" s="78"/>
      <c r="U120" s="50"/>
      <c r="V120" s="50"/>
      <c r="W120" s="152">
        <f>W121+W221</f>
        <v>0</v>
      </c>
      <c r="X120" s="50"/>
      <c r="Y120" s="152">
        <f>Y121+Y221</f>
        <v>0.31728999999999963</v>
      </c>
      <c r="Z120" s="50"/>
      <c r="AA120" s="153">
        <f>AA121+AA221</f>
        <v>0</v>
      </c>
      <c r="AT120" s="18" t="s">
        <v>74</v>
      </c>
      <c r="AU120" s="18" t="s">
        <v>148</v>
      </c>
      <c r="BK120" s="154">
        <f>BK121+BK221</f>
        <v>24268.44</v>
      </c>
    </row>
    <row r="121" spans="2:65" s="10" customFormat="1" ht="37.35" customHeight="1">
      <c r="B121" s="155"/>
      <c r="C121" s="156"/>
      <c r="D121" s="157" t="s">
        <v>157</v>
      </c>
      <c r="E121" s="157"/>
      <c r="F121" s="157"/>
      <c r="G121" s="157"/>
      <c r="H121" s="157"/>
      <c r="I121" s="157"/>
      <c r="J121" s="157"/>
      <c r="K121" s="157"/>
      <c r="L121" s="157"/>
      <c r="M121" s="157"/>
      <c r="N121" s="323">
        <f>BK121</f>
        <v>24268.44</v>
      </c>
      <c r="O121" s="300"/>
      <c r="P121" s="300"/>
      <c r="Q121" s="300"/>
      <c r="R121" s="158"/>
      <c r="T121" s="159"/>
      <c r="U121" s="156"/>
      <c r="V121" s="156"/>
      <c r="W121" s="160">
        <f>W122+W205</f>
        <v>0</v>
      </c>
      <c r="X121" s="156"/>
      <c r="Y121" s="160">
        <f>Y122+Y205</f>
        <v>0.31728999999999963</v>
      </c>
      <c r="Z121" s="156"/>
      <c r="AA121" s="161">
        <f>AA122+AA205</f>
        <v>0</v>
      </c>
      <c r="AR121" s="162" t="s">
        <v>90</v>
      </c>
      <c r="AT121" s="163" t="s">
        <v>74</v>
      </c>
      <c r="AU121" s="163" t="s">
        <v>75</v>
      </c>
      <c r="AY121" s="162" t="s">
        <v>181</v>
      </c>
      <c r="BK121" s="164">
        <f>BK122+BK205</f>
        <v>24268.44</v>
      </c>
    </row>
    <row r="122" spans="2:65" s="10" customFormat="1" ht="20.100000000000001" customHeight="1">
      <c r="B122" s="155"/>
      <c r="C122" s="156"/>
      <c r="D122" s="165" t="s">
        <v>934</v>
      </c>
      <c r="E122" s="165"/>
      <c r="F122" s="165"/>
      <c r="G122" s="165"/>
      <c r="H122" s="165"/>
      <c r="I122" s="165"/>
      <c r="J122" s="165"/>
      <c r="K122" s="165"/>
      <c r="L122" s="165"/>
      <c r="M122" s="165"/>
      <c r="N122" s="318">
        <f>BK122</f>
        <v>22024.41</v>
      </c>
      <c r="O122" s="319"/>
      <c r="P122" s="319"/>
      <c r="Q122" s="319"/>
      <c r="R122" s="158"/>
      <c r="T122" s="159"/>
      <c r="U122" s="156"/>
      <c r="V122" s="156"/>
      <c r="W122" s="160">
        <f>SUM(W123:W204)</f>
        <v>0</v>
      </c>
      <c r="X122" s="156"/>
      <c r="Y122" s="160">
        <f>SUM(Y123:Y204)</f>
        <v>0.31628999999999963</v>
      </c>
      <c r="Z122" s="156"/>
      <c r="AA122" s="161">
        <f>SUM(AA123:AA204)</f>
        <v>0</v>
      </c>
      <c r="AR122" s="162" t="s">
        <v>90</v>
      </c>
      <c r="AT122" s="163" t="s">
        <v>74</v>
      </c>
      <c r="AU122" s="163" t="s">
        <v>82</v>
      </c>
      <c r="AY122" s="162" t="s">
        <v>181</v>
      </c>
      <c r="BK122" s="164">
        <f>SUM(BK123:BK204)</f>
        <v>22024.41</v>
      </c>
    </row>
    <row r="123" spans="2:65" s="1" customFormat="1" ht="31.5" customHeight="1">
      <c r="B123" s="137"/>
      <c r="C123" s="166" t="s">
        <v>82</v>
      </c>
      <c r="D123" s="166" t="s">
        <v>182</v>
      </c>
      <c r="E123" s="167" t="s">
        <v>936</v>
      </c>
      <c r="F123" s="308" t="s">
        <v>937</v>
      </c>
      <c r="G123" s="308"/>
      <c r="H123" s="308"/>
      <c r="I123" s="308"/>
      <c r="J123" s="168" t="s">
        <v>422</v>
      </c>
      <c r="K123" s="169">
        <v>800</v>
      </c>
      <c r="L123" s="309">
        <v>1.06</v>
      </c>
      <c r="M123" s="309"/>
      <c r="N123" s="313">
        <f>ROUND(L123*K123,2)</f>
        <v>848</v>
      </c>
      <c r="O123" s="310"/>
      <c r="P123" s="310"/>
      <c r="Q123" s="310"/>
      <c r="R123" s="140"/>
      <c r="T123" s="170" t="s">
        <v>5</v>
      </c>
      <c r="U123" s="43" t="s">
        <v>42</v>
      </c>
      <c r="V123" s="35"/>
      <c r="W123" s="171">
        <f t="shared" ref="W123:W154" si="5">V123*K123</f>
        <v>0</v>
      </c>
      <c r="X123" s="171">
        <v>0</v>
      </c>
      <c r="Y123" s="171">
        <f t="shared" ref="Y123:Y154" si="6">X123*K123</f>
        <v>0</v>
      </c>
      <c r="Z123" s="171">
        <v>0</v>
      </c>
      <c r="AA123" s="172">
        <f t="shared" ref="AA123:AA154" si="7">Z123*K123</f>
        <v>0</v>
      </c>
      <c r="AR123" s="18" t="s">
        <v>363</v>
      </c>
      <c r="AT123" s="18" t="s">
        <v>182</v>
      </c>
      <c r="AU123" s="18" t="s">
        <v>86</v>
      </c>
      <c r="AY123" s="18" t="s">
        <v>181</v>
      </c>
      <c r="BE123" s="113">
        <f t="shared" ref="BE123:BE154" si="8">IF(U123="základná",N123,0)</f>
        <v>0</v>
      </c>
      <c r="BF123" s="113">
        <f t="shared" ref="BF123:BF154" si="9">IF(U123="znížená",N123,0)</f>
        <v>848</v>
      </c>
      <c r="BG123" s="113">
        <f t="shared" ref="BG123:BG154" si="10">IF(U123="zákl. prenesená",N123,0)</f>
        <v>0</v>
      </c>
      <c r="BH123" s="113">
        <f t="shared" ref="BH123:BH154" si="11">IF(U123="zníž. prenesená",N123,0)</f>
        <v>0</v>
      </c>
      <c r="BI123" s="113">
        <f t="shared" ref="BI123:BI154" si="12">IF(U123="nulová",N123,0)</f>
        <v>0</v>
      </c>
      <c r="BJ123" s="18" t="s">
        <v>86</v>
      </c>
      <c r="BK123" s="113">
        <f t="shared" ref="BK123:BK154" si="13">ROUND(L123*K123,2)</f>
        <v>848</v>
      </c>
      <c r="BL123" s="18" t="s">
        <v>363</v>
      </c>
      <c r="BM123" s="18" t="s">
        <v>86</v>
      </c>
    </row>
    <row r="124" spans="2:65" s="1" customFormat="1" ht="22.5" customHeight="1">
      <c r="B124" s="137"/>
      <c r="C124" s="173" t="s">
        <v>86</v>
      </c>
      <c r="D124" s="173" t="s">
        <v>356</v>
      </c>
      <c r="E124" s="174" t="s">
        <v>938</v>
      </c>
      <c r="F124" s="311" t="s">
        <v>939</v>
      </c>
      <c r="G124" s="311"/>
      <c r="H124" s="311"/>
      <c r="I124" s="311"/>
      <c r="J124" s="175" t="s">
        <v>422</v>
      </c>
      <c r="K124" s="176">
        <v>500</v>
      </c>
      <c r="L124" s="312">
        <v>1.42</v>
      </c>
      <c r="M124" s="312"/>
      <c r="N124" s="313">
        <f t="shared" ref="N124:N154" si="14">ROUND(L124*K124,2)</f>
        <v>710</v>
      </c>
      <c r="O124" s="310"/>
      <c r="P124" s="310"/>
      <c r="Q124" s="310"/>
      <c r="R124" s="140"/>
      <c r="T124" s="170" t="s">
        <v>5</v>
      </c>
      <c r="U124" s="43" t="s">
        <v>42</v>
      </c>
      <c r="V124" s="35"/>
      <c r="W124" s="171">
        <f t="shared" si="5"/>
        <v>0</v>
      </c>
      <c r="X124" s="171">
        <v>0</v>
      </c>
      <c r="Y124" s="171">
        <f t="shared" si="6"/>
        <v>0</v>
      </c>
      <c r="Z124" s="171">
        <v>0</v>
      </c>
      <c r="AA124" s="172">
        <f t="shared" si="7"/>
        <v>0</v>
      </c>
      <c r="AR124" s="18" t="s">
        <v>940</v>
      </c>
      <c r="AT124" s="18" t="s">
        <v>356</v>
      </c>
      <c r="AU124" s="18" t="s">
        <v>86</v>
      </c>
      <c r="AY124" s="18" t="s">
        <v>181</v>
      </c>
      <c r="BE124" s="113">
        <f t="shared" si="8"/>
        <v>0</v>
      </c>
      <c r="BF124" s="113">
        <f t="shared" si="9"/>
        <v>710</v>
      </c>
      <c r="BG124" s="113">
        <f t="shared" si="10"/>
        <v>0</v>
      </c>
      <c r="BH124" s="113">
        <f t="shared" si="11"/>
        <v>0</v>
      </c>
      <c r="BI124" s="113">
        <f t="shared" si="12"/>
        <v>0</v>
      </c>
      <c r="BJ124" s="18" t="s">
        <v>86</v>
      </c>
      <c r="BK124" s="113">
        <f t="shared" si="13"/>
        <v>710</v>
      </c>
      <c r="BL124" s="18" t="s">
        <v>363</v>
      </c>
      <c r="BM124" s="18" t="s">
        <v>93</v>
      </c>
    </row>
    <row r="125" spans="2:65" s="1" customFormat="1" ht="22.5" customHeight="1">
      <c r="B125" s="137"/>
      <c r="C125" s="173" t="s">
        <v>90</v>
      </c>
      <c r="D125" s="173" t="s">
        <v>356</v>
      </c>
      <c r="E125" s="174" t="s">
        <v>941</v>
      </c>
      <c r="F125" s="311" t="s">
        <v>942</v>
      </c>
      <c r="G125" s="311"/>
      <c r="H125" s="311"/>
      <c r="I125" s="311"/>
      <c r="J125" s="175" t="s">
        <v>422</v>
      </c>
      <c r="K125" s="176">
        <v>300</v>
      </c>
      <c r="L125" s="312">
        <v>1.53</v>
      </c>
      <c r="M125" s="312"/>
      <c r="N125" s="313">
        <f t="shared" si="14"/>
        <v>459</v>
      </c>
      <c r="O125" s="310"/>
      <c r="P125" s="310"/>
      <c r="Q125" s="310"/>
      <c r="R125" s="140"/>
      <c r="T125" s="170" t="s">
        <v>5</v>
      </c>
      <c r="U125" s="43" t="s">
        <v>42</v>
      </c>
      <c r="V125" s="35"/>
      <c r="W125" s="171">
        <f t="shared" si="5"/>
        <v>0</v>
      </c>
      <c r="X125" s="171">
        <v>0</v>
      </c>
      <c r="Y125" s="171">
        <f t="shared" si="6"/>
        <v>0</v>
      </c>
      <c r="Z125" s="171">
        <v>0</v>
      </c>
      <c r="AA125" s="172">
        <f t="shared" si="7"/>
        <v>0</v>
      </c>
      <c r="AR125" s="18" t="s">
        <v>940</v>
      </c>
      <c r="AT125" s="18" t="s">
        <v>356</v>
      </c>
      <c r="AU125" s="18" t="s">
        <v>86</v>
      </c>
      <c r="AY125" s="18" t="s">
        <v>181</v>
      </c>
      <c r="BE125" s="113">
        <f t="shared" si="8"/>
        <v>0</v>
      </c>
      <c r="BF125" s="113">
        <f t="shared" si="9"/>
        <v>459</v>
      </c>
      <c r="BG125" s="113">
        <f t="shared" si="10"/>
        <v>0</v>
      </c>
      <c r="BH125" s="113">
        <f t="shared" si="11"/>
        <v>0</v>
      </c>
      <c r="BI125" s="113">
        <f t="shared" si="12"/>
        <v>0</v>
      </c>
      <c r="BJ125" s="18" t="s">
        <v>86</v>
      </c>
      <c r="BK125" s="113">
        <f t="shared" si="13"/>
        <v>459</v>
      </c>
      <c r="BL125" s="18" t="s">
        <v>363</v>
      </c>
      <c r="BM125" s="18" t="s">
        <v>99</v>
      </c>
    </row>
    <row r="126" spans="2:65" s="1" customFormat="1" ht="31.5" customHeight="1">
      <c r="B126" s="137"/>
      <c r="C126" s="166" t="s">
        <v>93</v>
      </c>
      <c r="D126" s="166" t="s">
        <v>182</v>
      </c>
      <c r="E126" s="167" t="s">
        <v>943</v>
      </c>
      <c r="F126" s="308" t="s">
        <v>944</v>
      </c>
      <c r="G126" s="308"/>
      <c r="H126" s="308"/>
      <c r="I126" s="308"/>
      <c r="J126" s="168" t="s">
        <v>345</v>
      </c>
      <c r="K126" s="169">
        <v>165</v>
      </c>
      <c r="L126" s="309">
        <v>1.1200000000000001</v>
      </c>
      <c r="M126" s="309"/>
      <c r="N126" s="310">
        <f t="shared" si="14"/>
        <v>184.8</v>
      </c>
      <c r="O126" s="310"/>
      <c r="P126" s="310"/>
      <c r="Q126" s="310"/>
      <c r="R126" s="140"/>
      <c r="T126" s="170" t="s">
        <v>5</v>
      </c>
      <c r="U126" s="43" t="s">
        <v>42</v>
      </c>
      <c r="V126" s="35"/>
      <c r="W126" s="171">
        <f t="shared" si="5"/>
        <v>0</v>
      </c>
      <c r="X126" s="171">
        <v>0</v>
      </c>
      <c r="Y126" s="171">
        <f t="shared" si="6"/>
        <v>0</v>
      </c>
      <c r="Z126" s="171">
        <v>0</v>
      </c>
      <c r="AA126" s="172">
        <f t="shared" si="7"/>
        <v>0</v>
      </c>
      <c r="AR126" s="18" t="s">
        <v>363</v>
      </c>
      <c r="AT126" s="18" t="s">
        <v>182</v>
      </c>
      <c r="AU126" s="18" t="s">
        <v>86</v>
      </c>
      <c r="AY126" s="18" t="s">
        <v>181</v>
      </c>
      <c r="BE126" s="113">
        <f t="shared" si="8"/>
        <v>0</v>
      </c>
      <c r="BF126" s="113">
        <f t="shared" si="9"/>
        <v>184.8</v>
      </c>
      <c r="BG126" s="113">
        <f t="shared" si="10"/>
        <v>0</v>
      </c>
      <c r="BH126" s="113">
        <f t="shared" si="11"/>
        <v>0</v>
      </c>
      <c r="BI126" s="113">
        <f t="shared" si="12"/>
        <v>0</v>
      </c>
      <c r="BJ126" s="18" t="s">
        <v>86</v>
      </c>
      <c r="BK126" s="113">
        <f t="shared" si="13"/>
        <v>184.8</v>
      </c>
      <c r="BL126" s="18" t="s">
        <v>363</v>
      </c>
      <c r="BM126" s="18" t="s">
        <v>198</v>
      </c>
    </row>
    <row r="127" spans="2:65" s="1" customFormat="1" ht="22.5" customHeight="1">
      <c r="B127" s="137"/>
      <c r="C127" s="173" t="s">
        <v>96</v>
      </c>
      <c r="D127" s="173" t="s">
        <v>356</v>
      </c>
      <c r="E127" s="174" t="s">
        <v>945</v>
      </c>
      <c r="F127" s="311" t="s">
        <v>946</v>
      </c>
      <c r="G127" s="311"/>
      <c r="H127" s="311"/>
      <c r="I127" s="311"/>
      <c r="J127" s="175" t="s">
        <v>345</v>
      </c>
      <c r="K127" s="176">
        <v>165</v>
      </c>
      <c r="L127" s="312">
        <v>0.15</v>
      </c>
      <c r="M127" s="312"/>
      <c r="N127" s="313">
        <f t="shared" si="14"/>
        <v>24.75</v>
      </c>
      <c r="O127" s="310"/>
      <c r="P127" s="310"/>
      <c r="Q127" s="310"/>
      <c r="R127" s="140"/>
      <c r="T127" s="170" t="s">
        <v>5</v>
      </c>
      <c r="U127" s="43" t="s">
        <v>42</v>
      </c>
      <c r="V127" s="35"/>
      <c r="W127" s="171">
        <f t="shared" si="5"/>
        <v>0</v>
      </c>
      <c r="X127" s="171">
        <v>0</v>
      </c>
      <c r="Y127" s="171">
        <f t="shared" si="6"/>
        <v>0</v>
      </c>
      <c r="Z127" s="171">
        <v>0</v>
      </c>
      <c r="AA127" s="172">
        <f t="shared" si="7"/>
        <v>0</v>
      </c>
      <c r="AR127" s="18" t="s">
        <v>940</v>
      </c>
      <c r="AT127" s="18" t="s">
        <v>356</v>
      </c>
      <c r="AU127" s="18" t="s">
        <v>86</v>
      </c>
      <c r="AY127" s="18" t="s">
        <v>181</v>
      </c>
      <c r="BE127" s="113">
        <f t="shared" si="8"/>
        <v>0</v>
      </c>
      <c r="BF127" s="113">
        <f t="shared" si="9"/>
        <v>24.75</v>
      </c>
      <c r="BG127" s="113">
        <f t="shared" si="10"/>
        <v>0</v>
      </c>
      <c r="BH127" s="113">
        <f t="shared" si="11"/>
        <v>0</v>
      </c>
      <c r="BI127" s="113">
        <f t="shared" si="12"/>
        <v>0</v>
      </c>
      <c r="BJ127" s="18" t="s">
        <v>86</v>
      </c>
      <c r="BK127" s="113">
        <f t="shared" si="13"/>
        <v>24.75</v>
      </c>
      <c r="BL127" s="18" t="s">
        <v>363</v>
      </c>
      <c r="BM127" s="18" t="s">
        <v>204</v>
      </c>
    </row>
    <row r="128" spans="2:65" s="1" customFormat="1" ht="31.5" customHeight="1">
      <c r="B128" s="137"/>
      <c r="C128" s="166" t="s">
        <v>99</v>
      </c>
      <c r="D128" s="166" t="s">
        <v>182</v>
      </c>
      <c r="E128" s="167" t="s">
        <v>947</v>
      </c>
      <c r="F128" s="308" t="s">
        <v>948</v>
      </c>
      <c r="G128" s="308"/>
      <c r="H128" s="308"/>
      <c r="I128" s="308"/>
      <c r="J128" s="168" t="s">
        <v>345</v>
      </c>
      <c r="K128" s="169">
        <v>30</v>
      </c>
      <c r="L128" s="309">
        <v>4.75</v>
      </c>
      <c r="M128" s="309"/>
      <c r="N128" s="310">
        <f t="shared" si="14"/>
        <v>142.5</v>
      </c>
      <c r="O128" s="310"/>
      <c r="P128" s="310"/>
      <c r="Q128" s="310"/>
      <c r="R128" s="140"/>
      <c r="T128" s="170" t="s">
        <v>5</v>
      </c>
      <c r="U128" s="43" t="s">
        <v>42</v>
      </c>
      <c r="V128" s="35"/>
      <c r="W128" s="171">
        <f t="shared" si="5"/>
        <v>0</v>
      </c>
      <c r="X128" s="171">
        <v>0</v>
      </c>
      <c r="Y128" s="171">
        <f t="shared" si="6"/>
        <v>0</v>
      </c>
      <c r="Z128" s="171">
        <v>0</v>
      </c>
      <c r="AA128" s="172">
        <f t="shared" si="7"/>
        <v>0</v>
      </c>
      <c r="AR128" s="18" t="s">
        <v>363</v>
      </c>
      <c r="AT128" s="18" t="s">
        <v>182</v>
      </c>
      <c r="AU128" s="18" t="s">
        <v>86</v>
      </c>
      <c r="AY128" s="18" t="s">
        <v>181</v>
      </c>
      <c r="BE128" s="113">
        <f t="shared" si="8"/>
        <v>0</v>
      </c>
      <c r="BF128" s="113">
        <f t="shared" si="9"/>
        <v>142.5</v>
      </c>
      <c r="BG128" s="113">
        <f t="shared" si="10"/>
        <v>0</v>
      </c>
      <c r="BH128" s="113">
        <f t="shared" si="11"/>
        <v>0</v>
      </c>
      <c r="BI128" s="113">
        <f t="shared" si="12"/>
        <v>0</v>
      </c>
      <c r="BJ128" s="18" t="s">
        <v>86</v>
      </c>
      <c r="BK128" s="113">
        <f t="shared" si="13"/>
        <v>142.5</v>
      </c>
      <c r="BL128" s="18" t="s">
        <v>363</v>
      </c>
      <c r="BM128" s="18" t="s">
        <v>211</v>
      </c>
    </row>
    <row r="129" spans="2:65" s="1" customFormat="1" ht="22.5" customHeight="1">
      <c r="B129" s="137"/>
      <c r="C129" s="173" t="s">
        <v>102</v>
      </c>
      <c r="D129" s="173" t="s">
        <v>356</v>
      </c>
      <c r="E129" s="174" t="s">
        <v>949</v>
      </c>
      <c r="F129" s="311" t="s">
        <v>950</v>
      </c>
      <c r="G129" s="311"/>
      <c r="H129" s="311"/>
      <c r="I129" s="311"/>
      <c r="J129" s="175" t="s">
        <v>345</v>
      </c>
      <c r="K129" s="176">
        <v>30</v>
      </c>
      <c r="L129" s="312">
        <v>1.1599999999999999</v>
      </c>
      <c r="M129" s="312"/>
      <c r="N129" s="313">
        <f t="shared" si="14"/>
        <v>34.799999999999997</v>
      </c>
      <c r="O129" s="310"/>
      <c r="P129" s="310"/>
      <c r="Q129" s="310"/>
      <c r="R129" s="140"/>
      <c r="T129" s="170" t="s">
        <v>5</v>
      </c>
      <c r="U129" s="43" t="s">
        <v>42</v>
      </c>
      <c r="V129" s="35"/>
      <c r="W129" s="171">
        <f t="shared" si="5"/>
        <v>0</v>
      </c>
      <c r="X129" s="171">
        <v>0</v>
      </c>
      <c r="Y129" s="171">
        <f t="shared" si="6"/>
        <v>0</v>
      </c>
      <c r="Z129" s="171">
        <v>0</v>
      </c>
      <c r="AA129" s="172">
        <f t="shared" si="7"/>
        <v>0</v>
      </c>
      <c r="AR129" s="18" t="s">
        <v>940</v>
      </c>
      <c r="AT129" s="18" t="s">
        <v>356</v>
      </c>
      <c r="AU129" s="18" t="s">
        <v>86</v>
      </c>
      <c r="AY129" s="18" t="s">
        <v>181</v>
      </c>
      <c r="BE129" s="113">
        <f t="shared" si="8"/>
        <v>0</v>
      </c>
      <c r="BF129" s="113">
        <f t="shared" si="9"/>
        <v>34.799999999999997</v>
      </c>
      <c r="BG129" s="113">
        <f t="shared" si="10"/>
        <v>0</v>
      </c>
      <c r="BH129" s="113">
        <f t="shared" si="11"/>
        <v>0</v>
      </c>
      <c r="BI129" s="113">
        <f t="shared" si="12"/>
        <v>0</v>
      </c>
      <c r="BJ129" s="18" t="s">
        <v>86</v>
      </c>
      <c r="BK129" s="113">
        <f t="shared" si="13"/>
        <v>34.799999999999997</v>
      </c>
      <c r="BL129" s="18" t="s">
        <v>363</v>
      </c>
      <c r="BM129" s="18" t="s">
        <v>217</v>
      </c>
    </row>
    <row r="130" spans="2:65" s="1" customFormat="1" ht="31.5" customHeight="1">
      <c r="B130" s="137"/>
      <c r="C130" s="166" t="s">
        <v>198</v>
      </c>
      <c r="D130" s="166" t="s">
        <v>182</v>
      </c>
      <c r="E130" s="167" t="s">
        <v>951</v>
      </c>
      <c r="F130" s="308" t="s">
        <v>952</v>
      </c>
      <c r="G130" s="308"/>
      <c r="H130" s="308"/>
      <c r="I130" s="308"/>
      <c r="J130" s="168" t="s">
        <v>422</v>
      </c>
      <c r="K130" s="169">
        <v>500</v>
      </c>
      <c r="L130" s="309">
        <v>2</v>
      </c>
      <c r="M130" s="309"/>
      <c r="N130" s="310">
        <f t="shared" si="14"/>
        <v>1000</v>
      </c>
      <c r="O130" s="310"/>
      <c r="P130" s="310"/>
      <c r="Q130" s="310"/>
      <c r="R130" s="140"/>
      <c r="T130" s="170" t="s">
        <v>5</v>
      </c>
      <c r="U130" s="43" t="s">
        <v>42</v>
      </c>
      <c r="V130" s="35"/>
      <c r="W130" s="171">
        <f t="shared" si="5"/>
        <v>0</v>
      </c>
      <c r="X130" s="171">
        <v>0</v>
      </c>
      <c r="Y130" s="171">
        <f t="shared" si="6"/>
        <v>0</v>
      </c>
      <c r="Z130" s="171">
        <v>0</v>
      </c>
      <c r="AA130" s="172">
        <f t="shared" si="7"/>
        <v>0</v>
      </c>
      <c r="AR130" s="18" t="s">
        <v>363</v>
      </c>
      <c r="AT130" s="18" t="s">
        <v>182</v>
      </c>
      <c r="AU130" s="18" t="s">
        <v>86</v>
      </c>
      <c r="AY130" s="18" t="s">
        <v>181</v>
      </c>
      <c r="BE130" s="113">
        <f t="shared" si="8"/>
        <v>0</v>
      </c>
      <c r="BF130" s="113">
        <f t="shared" si="9"/>
        <v>1000</v>
      </c>
      <c r="BG130" s="113">
        <f t="shared" si="10"/>
        <v>0</v>
      </c>
      <c r="BH130" s="113">
        <f t="shared" si="11"/>
        <v>0</v>
      </c>
      <c r="BI130" s="113">
        <f t="shared" si="12"/>
        <v>0</v>
      </c>
      <c r="BJ130" s="18" t="s">
        <v>86</v>
      </c>
      <c r="BK130" s="113">
        <f t="shared" si="13"/>
        <v>1000</v>
      </c>
      <c r="BL130" s="18" t="s">
        <v>363</v>
      </c>
      <c r="BM130" s="18" t="s">
        <v>223</v>
      </c>
    </row>
    <row r="131" spans="2:65" s="1" customFormat="1" ht="31.5" customHeight="1">
      <c r="B131" s="137"/>
      <c r="C131" s="166" t="s">
        <v>201</v>
      </c>
      <c r="D131" s="166" t="s">
        <v>182</v>
      </c>
      <c r="E131" s="167" t="s">
        <v>953</v>
      </c>
      <c r="F131" s="308" t="s">
        <v>954</v>
      </c>
      <c r="G131" s="308"/>
      <c r="H131" s="308"/>
      <c r="I131" s="308"/>
      <c r="J131" s="168" t="s">
        <v>345</v>
      </c>
      <c r="K131" s="169">
        <v>153</v>
      </c>
      <c r="L131" s="309">
        <v>0.71</v>
      </c>
      <c r="M131" s="309"/>
      <c r="N131" s="310">
        <f t="shared" si="14"/>
        <v>108.63</v>
      </c>
      <c r="O131" s="310"/>
      <c r="P131" s="310"/>
      <c r="Q131" s="310"/>
      <c r="R131" s="140"/>
      <c r="T131" s="170" t="s">
        <v>5</v>
      </c>
      <c r="U131" s="43" t="s">
        <v>42</v>
      </c>
      <c r="V131" s="35"/>
      <c r="W131" s="171">
        <f t="shared" si="5"/>
        <v>0</v>
      </c>
      <c r="X131" s="171">
        <v>0</v>
      </c>
      <c r="Y131" s="171">
        <f t="shared" si="6"/>
        <v>0</v>
      </c>
      <c r="Z131" s="171">
        <v>0</v>
      </c>
      <c r="AA131" s="172">
        <f t="shared" si="7"/>
        <v>0</v>
      </c>
      <c r="AR131" s="18" t="s">
        <v>363</v>
      </c>
      <c r="AT131" s="18" t="s">
        <v>182</v>
      </c>
      <c r="AU131" s="18" t="s">
        <v>86</v>
      </c>
      <c r="AY131" s="18" t="s">
        <v>181</v>
      </c>
      <c r="BE131" s="113">
        <f t="shared" si="8"/>
        <v>0</v>
      </c>
      <c r="BF131" s="113">
        <f t="shared" si="9"/>
        <v>108.63</v>
      </c>
      <c r="BG131" s="113">
        <f t="shared" si="10"/>
        <v>0</v>
      </c>
      <c r="BH131" s="113">
        <f t="shared" si="11"/>
        <v>0</v>
      </c>
      <c r="BI131" s="113">
        <f t="shared" si="12"/>
        <v>0</v>
      </c>
      <c r="BJ131" s="18" t="s">
        <v>86</v>
      </c>
      <c r="BK131" s="113">
        <f t="shared" si="13"/>
        <v>108.63</v>
      </c>
      <c r="BL131" s="18" t="s">
        <v>363</v>
      </c>
      <c r="BM131" s="18" t="s">
        <v>229</v>
      </c>
    </row>
    <row r="132" spans="2:65" s="1" customFormat="1" ht="31.5" customHeight="1">
      <c r="B132" s="137"/>
      <c r="C132" s="166" t="s">
        <v>204</v>
      </c>
      <c r="D132" s="166" t="s">
        <v>182</v>
      </c>
      <c r="E132" s="167" t="s">
        <v>955</v>
      </c>
      <c r="F132" s="308" t="s">
        <v>956</v>
      </c>
      <c r="G132" s="308"/>
      <c r="H132" s="308"/>
      <c r="I132" s="308"/>
      <c r="J132" s="168" t="s">
        <v>345</v>
      </c>
      <c r="K132" s="169">
        <v>20</v>
      </c>
      <c r="L132" s="309">
        <v>1</v>
      </c>
      <c r="M132" s="309"/>
      <c r="N132" s="310">
        <f t="shared" si="14"/>
        <v>20</v>
      </c>
      <c r="O132" s="310"/>
      <c r="P132" s="310"/>
      <c r="Q132" s="310"/>
      <c r="R132" s="140"/>
      <c r="T132" s="170" t="s">
        <v>5</v>
      </c>
      <c r="U132" s="43" t="s">
        <v>42</v>
      </c>
      <c r="V132" s="35"/>
      <c r="W132" s="171">
        <f t="shared" si="5"/>
        <v>0</v>
      </c>
      <c r="X132" s="171">
        <v>0</v>
      </c>
      <c r="Y132" s="171">
        <f t="shared" si="6"/>
        <v>0</v>
      </c>
      <c r="Z132" s="171">
        <v>0</v>
      </c>
      <c r="AA132" s="172">
        <f t="shared" si="7"/>
        <v>0</v>
      </c>
      <c r="AR132" s="18" t="s">
        <v>363</v>
      </c>
      <c r="AT132" s="18" t="s">
        <v>182</v>
      </c>
      <c r="AU132" s="18" t="s">
        <v>86</v>
      </c>
      <c r="AY132" s="18" t="s">
        <v>181</v>
      </c>
      <c r="BE132" s="113">
        <f t="shared" si="8"/>
        <v>0</v>
      </c>
      <c r="BF132" s="113">
        <f t="shared" si="9"/>
        <v>20</v>
      </c>
      <c r="BG132" s="113">
        <f t="shared" si="10"/>
        <v>0</v>
      </c>
      <c r="BH132" s="113">
        <f t="shared" si="11"/>
        <v>0</v>
      </c>
      <c r="BI132" s="113">
        <f t="shared" si="12"/>
        <v>0</v>
      </c>
      <c r="BJ132" s="18" t="s">
        <v>86</v>
      </c>
      <c r="BK132" s="113">
        <f t="shared" si="13"/>
        <v>20</v>
      </c>
      <c r="BL132" s="18" t="s">
        <v>363</v>
      </c>
      <c r="BM132" s="18" t="s">
        <v>10</v>
      </c>
    </row>
    <row r="133" spans="2:65" s="1" customFormat="1" ht="31.5" customHeight="1">
      <c r="B133" s="137"/>
      <c r="C133" s="166" t="s">
        <v>207</v>
      </c>
      <c r="D133" s="166" t="s">
        <v>182</v>
      </c>
      <c r="E133" s="167" t="s">
        <v>957</v>
      </c>
      <c r="F133" s="308" t="s">
        <v>958</v>
      </c>
      <c r="G133" s="308"/>
      <c r="H133" s="308"/>
      <c r="I133" s="308"/>
      <c r="J133" s="168" t="s">
        <v>345</v>
      </c>
      <c r="K133" s="169">
        <v>25</v>
      </c>
      <c r="L133" s="309">
        <v>1.8</v>
      </c>
      <c r="M133" s="309"/>
      <c r="N133" s="310">
        <f t="shared" si="14"/>
        <v>45</v>
      </c>
      <c r="O133" s="310"/>
      <c r="P133" s="310"/>
      <c r="Q133" s="310"/>
      <c r="R133" s="140"/>
      <c r="T133" s="170" t="s">
        <v>5</v>
      </c>
      <c r="U133" s="43" t="s">
        <v>42</v>
      </c>
      <c r="V133" s="35"/>
      <c r="W133" s="171">
        <f t="shared" si="5"/>
        <v>0</v>
      </c>
      <c r="X133" s="171">
        <v>0</v>
      </c>
      <c r="Y133" s="171">
        <f t="shared" si="6"/>
        <v>0</v>
      </c>
      <c r="Z133" s="171">
        <v>0</v>
      </c>
      <c r="AA133" s="172">
        <f t="shared" si="7"/>
        <v>0</v>
      </c>
      <c r="AR133" s="18" t="s">
        <v>363</v>
      </c>
      <c r="AT133" s="18" t="s">
        <v>182</v>
      </c>
      <c r="AU133" s="18" t="s">
        <v>86</v>
      </c>
      <c r="AY133" s="18" t="s">
        <v>181</v>
      </c>
      <c r="BE133" s="113">
        <f t="shared" si="8"/>
        <v>0</v>
      </c>
      <c r="BF133" s="113">
        <f t="shared" si="9"/>
        <v>45</v>
      </c>
      <c r="BG133" s="113">
        <f t="shared" si="10"/>
        <v>0</v>
      </c>
      <c r="BH133" s="113">
        <f t="shared" si="11"/>
        <v>0</v>
      </c>
      <c r="BI133" s="113">
        <f t="shared" si="12"/>
        <v>0</v>
      </c>
      <c r="BJ133" s="18" t="s">
        <v>86</v>
      </c>
      <c r="BK133" s="113">
        <f t="shared" si="13"/>
        <v>45</v>
      </c>
      <c r="BL133" s="18" t="s">
        <v>363</v>
      </c>
      <c r="BM133" s="18" t="s">
        <v>240</v>
      </c>
    </row>
    <row r="134" spans="2:65" s="1" customFormat="1" ht="22.5" customHeight="1">
      <c r="B134" s="137"/>
      <c r="C134" s="173" t="s">
        <v>211</v>
      </c>
      <c r="D134" s="173" t="s">
        <v>356</v>
      </c>
      <c r="E134" s="174" t="s">
        <v>959</v>
      </c>
      <c r="F134" s="311" t="s">
        <v>960</v>
      </c>
      <c r="G134" s="311"/>
      <c r="H134" s="311"/>
      <c r="I134" s="311"/>
      <c r="J134" s="175" t="s">
        <v>345</v>
      </c>
      <c r="K134" s="176">
        <v>25</v>
      </c>
      <c r="L134" s="312">
        <v>2.34</v>
      </c>
      <c r="M134" s="312"/>
      <c r="N134" s="313">
        <f t="shared" si="14"/>
        <v>58.5</v>
      </c>
      <c r="O134" s="310"/>
      <c r="P134" s="310"/>
      <c r="Q134" s="310"/>
      <c r="R134" s="140"/>
      <c r="T134" s="170" t="s">
        <v>5</v>
      </c>
      <c r="U134" s="43" t="s">
        <v>42</v>
      </c>
      <c r="V134" s="35"/>
      <c r="W134" s="171">
        <f t="shared" si="5"/>
        <v>0</v>
      </c>
      <c r="X134" s="171">
        <v>0</v>
      </c>
      <c r="Y134" s="171">
        <f t="shared" si="6"/>
        <v>0</v>
      </c>
      <c r="Z134" s="171">
        <v>0</v>
      </c>
      <c r="AA134" s="172">
        <f t="shared" si="7"/>
        <v>0</v>
      </c>
      <c r="AR134" s="18" t="s">
        <v>940</v>
      </c>
      <c r="AT134" s="18" t="s">
        <v>356</v>
      </c>
      <c r="AU134" s="18" t="s">
        <v>86</v>
      </c>
      <c r="AY134" s="18" t="s">
        <v>181</v>
      </c>
      <c r="BE134" s="113">
        <f t="shared" si="8"/>
        <v>0</v>
      </c>
      <c r="BF134" s="113">
        <f t="shared" si="9"/>
        <v>58.5</v>
      </c>
      <c r="BG134" s="113">
        <f t="shared" si="10"/>
        <v>0</v>
      </c>
      <c r="BH134" s="113">
        <f t="shared" si="11"/>
        <v>0</v>
      </c>
      <c r="BI134" s="113">
        <f t="shared" si="12"/>
        <v>0</v>
      </c>
      <c r="BJ134" s="18" t="s">
        <v>86</v>
      </c>
      <c r="BK134" s="113">
        <f t="shared" si="13"/>
        <v>58.5</v>
      </c>
      <c r="BL134" s="18" t="s">
        <v>363</v>
      </c>
      <c r="BM134" s="18" t="s">
        <v>246</v>
      </c>
    </row>
    <row r="135" spans="2:65" s="1" customFormat="1" ht="31.5" customHeight="1">
      <c r="B135" s="137"/>
      <c r="C135" s="166" t="s">
        <v>214</v>
      </c>
      <c r="D135" s="166" t="s">
        <v>182</v>
      </c>
      <c r="E135" s="167" t="s">
        <v>961</v>
      </c>
      <c r="F135" s="308" t="s">
        <v>962</v>
      </c>
      <c r="G135" s="308"/>
      <c r="H135" s="308"/>
      <c r="I135" s="308"/>
      <c r="J135" s="168" t="s">
        <v>345</v>
      </c>
      <c r="K135" s="169">
        <v>5</v>
      </c>
      <c r="L135" s="309">
        <v>2.06</v>
      </c>
      <c r="M135" s="309"/>
      <c r="N135" s="310">
        <f t="shared" si="14"/>
        <v>10.3</v>
      </c>
      <c r="O135" s="310"/>
      <c r="P135" s="310"/>
      <c r="Q135" s="310"/>
      <c r="R135" s="140"/>
      <c r="T135" s="170" t="s">
        <v>5</v>
      </c>
      <c r="U135" s="43" t="s">
        <v>42</v>
      </c>
      <c r="V135" s="35"/>
      <c r="W135" s="171">
        <f t="shared" si="5"/>
        <v>0</v>
      </c>
      <c r="X135" s="171">
        <v>0</v>
      </c>
      <c r="Y135" s="171">
        <f t="shared" si="6"/>
        <v>0</v>
      </c>
      <c r="Z135" s="171">
        <v>0</v>
      </c>
      <c r="AA135" s="172">
        <f t="shared" si="7"/>
        <v>0</v>
      </c>
      <c r="AR135" s="18" t="s">
        <v>363</v>
      </c>
      <c r="AT135" s="18" t="s">
        <v>182</v>
      </c>
      <c r="AU135" s="18" t="s">
        <v>86</v>
      </c>
      <c r="AY135" s="18" t="s">
        <v>181</v>
      </c>
      <c r="BE135" s="113">
        <f t="shared" si="8"/>
        <v>0</v>
      </c>
      <c r="BF135" s="113">
        <f t="shared" si="9"/>
        <v>10.3</v>
      </c>
      <c r="BG135" s="113">
        <f t="shared" si="10"/>
        <v>0</v>
      </c>
      <c r="BH135" s="113">
        <f t="shared" si="11"/>
        <v>0</v>
      </c>
      <c r="BI135" s="113">
        <f t="shared" si="12"/>
        <v>0</v>
      </c>
      <c r="BJ135" s="18" t="s">
        <v>86</v>
      </c>
      <c r="BK135" s="113">
        <f t="shared" si="13"/>
        <v>10.3</v>
      </c>
      <c r="BL135" s="18" t="s">
        <v>363</v>
      </c>
      <c r="BM135" s="18" t="s">
        <v>251</v>
      </c>
    </row>
    <row r="136" spans="2:65" s="1" customFormat="1" ht="22.5" customHeight="1">
      <c r="B136" s="137"/>
      <c r="C136" s="173" t="s">
        <v>217</v>
      </c>
      <c r="D136" s="173" t="s">
        <v>356</v>
      </c>
      <c r="E136" s="174" t="s">
        <v>963</v>
      </c>
      <c r="F136" s="311" t="s">
        <v>964</v>
      </c>
      <c r="G136" s="311"/>
      <c r="H136" s="311"/>
      <c r="I136" s="311"/>
      <c r="J136" s="175" t="s">
        <v>345</v>
      </c>
      <c r="K136" s="176">
        <v>5</v>
      </c>
      <c r="L136" s="312">
        <v>3.21</v>
      </c>
      <c r="M136" s="312"/>
      <c r="N136" s="313">
        <f t="shared" si="14"/>
        <v>16.05</v>
      </c>
      <c r="O136" s="310"/>
      <c r="P136" s="310"/>
      <c r="Q136" s="310"/>
      <c r="R136" s="140"/>
      <c r="T136" s="170" t="s">
        <v>5</v>
      </c>
      <c r="U136" s="43" t="s">
        <v>42</v>
      </c>
      <c r="V136" s="35"/>
      <c r="W136" s="171">
        <f t="shared" si="5"/>
        <v>0</v>
      </c>
      <c r="X136" s="171">
        <v>0</v>
      </c>
      <c r="Y136" s="171">
        <f t="shared" si="6"/>
        <v>0</v>
      </c>
      <c r="Z136" s="171">
        <v>0</v>
      </c>
      <c r="AA136" s="172">
        <f t="shared" si="7"/>
        <v>0</v>
      </c>
      <c r="AR136" s="18" t="s">
        <v>940</v>
      </c>
      <c r="AT136" s="18" t="s">
        <v>356</v>
      </c>
      <c r="AU136" s="18" t="s">
        <v>86</v>
      </c>
      <c r="AY136" s="18" t="s">
        <v>181</v>
      </c>
      <c r="BE136" s="113">
        <f t="shared" si="8"/>
        <v>0</v>
      </c>
      <c r="BF136" s="113">
        <f t="shared" si="9"/>
        <v>16.05</v>
      </c>
      <c r="BG136" s="113">
        <f t="shared" si="10"/>
        <v>0</v>
      </c>
      <c r="BH136" s="113">
        <f t="shared" si="11"/>
        <v>0</v>
      </c>
      <c r="BI136" s="113">
        <f t="shared" si="12"/>
        <v>0</v>
      </c>
      <c r="BJ136" s="18" t="s">
        <v>86</v>
      </c>
      <c r="BK136" s="113">
        <f t="shared" si="13"/>
        <v>16.05</v>
      </c>
      <c r="BL136" s="18" t="s">
        <v>363</v>
      </c>
      <c r="BM136" s="18" t="s">
        <v>257</v>
      </c>
    </row>
    <row r="137" spans="2:65" s="1" customFormat="1" ht="31.5" customHeight="1">
      <c r="B137" s="137"/>
      <c r="C137" s="166" t="s">
        <v>220</v>
      </c>
      <c r="D137" s="166" t="s">
        <v>182</v>
      </c>
      <c r="E137" s="167" t="s">
        <v>965</v>
      </c>
      <c r="F137" s="308" t="s">
        <v>966</v>
      </c>
      <c r="G137" s="308"/>
      <c r="H137" s="308"/>
      <c r="I137" s="308"/>
      <c r="J137" s="168" t="s">
        <v>345</v>
      </c>
      <c r="K137" s="169">
        <v>2</v>
      </c>
      <c r="L137" s="309">
        <v>4.1100000000000003</v>
      </c>
      <c r="M137" s="309"/>
      <c r="N137" s="310">
        <f t="shared" si="14"/>
        <v>8.2200000000000006</v>
      </c>
      <c r="O137" s="310"/>
      <c r="P137" s="310"/>
      <c r="Q137" s="310"/>
      <c r="R137" s="140"/>
      <c r="T137" s="170" t="s">
        <v>5</v>
      </c>
      <c r="U137" s="43" t="s">
        <v>42</v>
      </c>
      <c r="V137" s="35"/>
      <c r="W137" s="171">
        <f t="shared" si="5"/>
        <v>0</v>
      </c>
      <c r="X137" s="171">
        <v>0</v>
      </c>
      <c r="Y137" s="171">
        <f t="shared" si="6"/>
        <v>0</v>
      </c>
      <c r="Z137" s="171">
        <v>0</v>
      </c>
      <c r="AA137" s="172">
        <f t="shared" si="7"/>
        <v>0</v>
      </c>
      <c r="AR137" s="18" t="s">
        <v>363</v>
      </c>
      <c r="AT137" s="18" t="s">
        <v>182</v>
      </c>
      <c r="AU137" s="18" t="s">
        <v>86</v>
      </c>
      <c r="AY137" s="18" t="s">
        <v>181</v>
      </c>
      <c r="BE137" s="113">
        <f t="shared" si="8"/>
        <v>0</v>
      </c>
      <c r="BF137" s="113">
        <f t="shared" si="9"/>
        <v>8.2200000000000006</v>
      </c>
      <c r="BG137" s="113">
        <f t="shared" si="10"/>
        <v>0</v>
      </c>
      <c r="BH137" s="113">
        <f t="shared" si="11"/>
        <v>0</v>
      </c>
      <c r="BI137" s="113">
        <f t="shared" si="12"/>
        <v>0</v>
      </c>
      <c r="BJ137" s="18" t="s">
        <v>86</v>
      </c>
      <c r="BK137" s="113">
        <f t="shared" si="13"/>
        <v>8.2200000000000006</v>
      </c>
      <c r="BL137" s="18" t="s">
        <v>363</v>
      </c>
      <c r="BM137" s="18" t="s">
        <v>263</v>
      </c>
    </row>
    <row r="138" spans="2:65" s="1" customFormat="1" ht="22.5" customHeight="1">
      <c r="B138" s="137"/>
      <c r="C138" s="173" t="s">
        <v>223</v>
      </c>
      <c r="D138" s="173" t="s">
        <v>356</v>
      </c>
      <c r="E138" s="174" t="s">
        <v>967</v>
      </c>
      <c r="F138" s="311" t="s">
        <v>968</v>
      </c>
      <c r="G138" s="311"/>
      <c r="H138" s="311"/>
      <c r="I138" s="311"/>
      <c r="J138" s="175" t="s">
        <v>345</v>
      </c>
      <c r="K138" s="176">
        <v>2</v>
      </c>
      <c r="L138" s="312">
        <v>3.99</v>
      </c>
      <c r="M138" s="312"/>
      <c r="N138" s="313">
        <f t="shared" si="14"/>
        <v>7.98</v>
      </c>
      <c r="O138" s="310"/>
      <c r="P138" s="310"/>
      <c r="Q138" s="310"/>
      <c r="R138" s="140"/>
      <c r="T138" s="170" t="s">
        <v>5</v>
      </c>
      <c r="U138" s="43" t="s">
        <v>42</v>
      </c>
      <c r="V138" s="35"/>
      <c r="W138" s="171">
        <f t="shared" si="5"/>
        <v>0</v>
      </c>
      <c r="X138" s="171">
        <v>0</v>
      </c>
      <c r="Y138" s="171">
        <f t="shared" si="6"/>
        <v>0</v>
      </c>
      <c r="Z138" s="171">
        <v>0</v>
      </c>
      <c r="AA138" s="172">
        <f t="shared" si="7"/>
        <v>0</v>
      </c>
      <c r="AR138" s="18" t="s">
        <v>940</v>
      </c>
      <c r="AT138" s="18" t="s">
        <v>356</v>
      </c>
      <c r="AU138" s="18" t="s">
        <v>86</v>
      </c>
      <c r="AY138" s="18" t="s">
        <v>181</v>
      </c>
      <c r="BE138" s="113">
        <f t="shared" si="8"/>
        <v>0</v>
      </c>
      <c r="BF138" s="113">
        <f t="shared" si="9"/>
        <v>7.98</v>
      </c>
      <c r="BG138" s="113">
        <f t="shared" si="10"/>
        <v>0</v>
      </c>
      <c r="BH138" s="113">
        <f t="shared" si="11"/>
        <v>0</v>
      </c>
      <c r="BI138" s="113">
        <f t="shared" si="12"/>
        <v>0</v>
      </c>
      <c r="BJ138" s="18" t="s">
        <v>86</v>
      </c>
      <c r="BK138" s="113">
        <f t="shared" si="13"/>
        <v>7.98</v>
      </c>
      <c r="BL138" s="18" t="s">
        <v>363</v>
      </c>
      <c r="BM138" s="18" t="s">
        <v>269</v>
      </c>
    </row>
    <row r="139" spans="2:65" s="1" customFormat="1" ht="22.5" customHeight="1">
      <c r="B139" s="137"/>
      <c r="C139" s="166" t="s">
        <v>226</v>
      </c>
      <c r="D139" s="166" t="s">
        <v>182</v>
      </c>
      <c r="E139" s="167" t="s">
        <v>969</v>
      </c>
      <c r="F139" s="308" t="s">
        <v>970</v>
      </c>
      <c r="G139" s="308"/>
      <c r="H139" s="308"/>
      <c r="I139" s="308"/>
      <c r="J139" s="168" t="s">
        <v>345</v>
      </c>
      <c r="K139" s="169">
        <v>6</v>
      </c>
      <c r="L139" s="309">
        <v>2.06</v>
      </c>
      <c r="M139" s="309"/>
      <c r="N139" s="310">
        <f t="shared" si="14"/>
        <v>12.36</v>
      </c>
      <c r="O139" s="310"/>
      <c r="P139" s="310"/>
      <c r="Q139" s="310"/>
      <c r="R139" s="140"/>
      <c r="T139" s="170" t="s">
        <v>5</v>
      </c>
      <c r="U139" s="43" t="s">
        <v>42</v>
      </c>
      <c r="V139" s="35"/>
      <c r="W139" s="171">
        <f t="shared" si="5"/>
        <v>0</v>
      </c>
      <c r="X139" s="171">
        <v>0</v>
      </c>
      <c r="Y139" s="171">
        <f t="shared" si="6"/>
        <v>0</v>
      </c>
      <c r="Z139" s="171">
        <v>0</v>
      </c>
      <c r="AA139" s="172">
        <f t="shared" si="7"/>
        <v>0</v>
      </c>
      <c r="AR139" s="18" t="s">
        <v>363</v>
      </c>
      <c r="AT139" s="18" t="s">
        <v>182</v>
      </c>
      <c r="AU139" s="18" t="s">
        <v>86</v>
      </c>
      <c r="AY139" s="18" t="s">
        <v>181</v>
      </c>
      <c r="BE139" s="113">
        <f t="shared" si="8"/>
        <v>0</v>
      </c>
      <c r="BF139" s="113">
        <f t="shared" si="9"/>
        <v>12.36</v>
      </c>
      <c r="BG139" s="113">
        <f t="shared" si="10"/>
        <v>0</v>
      </c>
      <c r="BH139" s="113">
        <f t="shared" si="11"/>
        <v>0</v>
      </c>
      <c r="BI139" s="113">
        <f t="shared" si="12"/>
        <v>0</v>
      </c>
      <c r="BJ139" s="18" t="s">
        <v>86</v>
      </c>
      <c r="BK139" s="113">
        <f t="shared" si="13"/>
        <v>12.36</v>
      </c>
      <c r="BL139" s="18" t="s">
        <v>363</v>
      </c>
      <c r="BM139" s="18" t="s">
        <v>275</v>
      </c>
    </row>
    <row r="140" spans="2:65" s="1" customFormat="1" ht="22.5" customHeight="1">
      <c r="B140" s="137"/>
      <c r="C140" s="173" t="s">
        <v>229</v>
      </c>
      <c r="D140" s="173" t="s">
        <v>356</v>
      </c>
      <c r="E140" s="174" t="s">
        <v>971</v>
      </c>
      <c r="F140" s="311" t="s">
        <v>972</v>
      </c>
      <c r="G140" s="311"/>
      <c r="H140" s="311"/>
      <c r="I140" s="311"/>
      <c r="J140" s="175" t="s">
        <v>345</v>
      </c>
      <c r="K140" s="176">
        <v>6</v>
      </c>
      <c r="L140" s="312">
        <v>2.4700000000000002</v>
      </c>
      <c r="M140" s="312"/>
      <c r="N140" s="313">
        <f t="shared" si="14"/>
        <v>14.82</v>
      </c>
      <c r="O140" s="310"/>
      <c r="P140" s="310"/>
      <c r="Q140" s="310"/>
      <c r="R140" s="140"/>
      <c r="T140" s="170" t="s">
        <v>5</v>
      </c>
      <c r="U140" s="43" t="s">
        <v>42</v>
      </c>
      <c r="V140" s="35"/>
      <c r="W140" s="171">
        <f t="shared" si="5"/>
        <v>0</v>
      </c>
      <c r="X140" s="171">
        <v>0</v>
      </c>
      <c r="Y140" s="171">
        <f t="shared" si="6"/>
        <v>0</v>
      </c>
      <c r="Z140" s="171">
        <v>0</v>
      </c>
      <c r="AA140" s="172">
        <f t="shared" si="7"/>
        <v>0</v>
      </c>
      <c r="AR140" s="18" t="s">
        <v>940</v>
      </c>
      <c r="AT140" s="18" t="s">
        <v>356</v>
      </c>
      <c r="AU140" s="18" t="s">
        <v>86</v>
      </c>
      <c r="AY140" s="18" t="s">
        <v>181</v>
      </c>
      <c r="BE140" s="113">
        <f t="shared" si="8"/>
        <v>0</v>
      </c>
      <c r="BF140" s="113">
        <f t="shared" si="9"/>
        <v>14.82</v>
      </c>
      <c r="BG140" s="113">
        <f t="shared" si="10"/>
        <v>0</v>
      </c>
      <c r="BH140" s="113">
        <f t="shared" si="11"/>
        <v>0</v>
      </c>
      <c r="BI140" s="113">
        <f t="shared" si="12"/>
        <v>0</v>
      </c>
      <c r="BJ140" s="18" t="s">
        <v>86</v>
      </c>
      <c r="BK140" s="113">
        <f t="shared" si="13"/>
        <v>14.82</v>
      </c>
      <c r="BL140" s="18" t="s">
        <v>363</v>
      </c>
      <c r="BM140" s="18" t="s">
        <v>281</v>
      </c>
    </row>
    <row r="141" spans="2:65" s="1" customFormat="1" ht="31.5" customHeight="1">
      <c r="B141" s="137"/>
      <c r="C141" s="166" t="s">
        <v>232</v>
      </c>
      <c r="D141" s="166" t="s">
        <v>182</v>
      </c>
      <c r="E141" s="167" t="s">
        <v>973</v>
      </c>
      <c r="F141" s="308" t="s">
        <v>974</v>
      </c>
      <c r="G141" s="308"/>
      <c r="H141" s="308"/>
      <c r="I141" s="308"/>
      <c r="J141" s="168" t="s">
        <v>345</v>
      </c>
      <c r="K141" s="169">
        <v>19</v>
      </c>
      <c r="L141" s="309">
        <v>2.06</v>
      </c>
      <c r="M141" s="309"/>
      <c r="N141" s="310">
        <f t="shared" si="14"/>
        <v>39.14</v>
      </c>
      <c r="O141" s="310"/>
      <c r="P141" s="310"/>
      <c r="Q141" s="310"/>
      <c r="R141" s="140"/>
      <c r="T141" s="170" t="s">
        <v>5</v>
      </c>
      <c r="U141" s="43" t="s">
        <v>42</v>
      </c>
      <c r="V141" s="35"/>
      <c r="W141" s="171">
        <f t="shared" si="5"/>
        <v>0</v>
      </c>
      <c r="X141" s="171">
        <v>0</v>
      </c>
      <c r="Y141" s="171">
        <f t="shared" si="6"/>
        <v>0</v>
      </c>
      <c r="Z141" s="171">
        <v>0</v>
      </c>
      <c r="AA141" s="172">
        <f t="shared" si="7"/>
        <v>0</v>
      </c>
      <c r="AR141" s="18" t="s">
        <v>363</v>
      </c>
      <c r="AT141" s="18" t="s">
        <v>182</v>
      </c>
      <c r="AU141" s="18" t="s">
        <v>86</v>
      </c>
      <c r="AY141" s="18" t="s">
        <v>181</v>
      </c>
      <c r="BE141" s="113">
        <f t="shared" si="8"/>
        <v>0</v>
      </c>
      <c r="BF141" s="113">
        <f t="shared" si="9"/>
        <v>39.14</v>
      </c>
      <c r="BG141" s="113">
        <f t="shared" si="10"/>
        <v>0</v>
      </c>
      <c r="BH141" s="113">
        <f t="shared" si="11"/>
        <v>0</v>
      </c>
      <c r="BI141" s="113">
        <f t="shared" si="12"/>
        <v>0</v>
      </c>
      <c r="BJ141" s="18" t="s">
        <v>86</v>
      </c>
      <c r="BK141" s="113">
        <f t="shared" si="13"/>
        <v>39.14</v>
      </c>
      <c r="BL141" s="18" t="s">
        <v>363</v>
      </c>
      <c r="BM141" s="18" t="s">
        <v>287</v>
      </c>
    </row>
    <row r="142" spans="2:65" s="1" customFormat="1" ht="22.5" customHeight="1">
      <c r="B142" s="137"/>
      <c r="C142" s="173" t="s">
        <v>10</v>
      </c>
      <c r="D142" s="173" t="s">
        <v>356</v>
      </c>
      <c r="E142" s="174" t="s">
        <v>975</v>
      </c>
      <c r="F142" s="311" t="s">
        <v>976</v>
      </c>
      <c r="G142" s="311"/>
      <c r="H142" s="311"/>
      <c r="I142" s="311"/>
      <c r="J142" s="175" t="s">
        <v>345</v>
      </c>
      <c r="K142" s="176">
        <v>19</v>
      </c>
      <c r="L142" s="312">
        <v>2.46</v>
      </c>
      <c r="M142" s="312"/>
      <c r="N142" s="313">
        <f t="shared" si="14"/>
        <v>46.74</v>
      </c>
      <c r="O142" s="310"/>
      <c r="P142" s="310"/>
      <c r="Q142" s="310"/>
      <c r="R142" s="140"/>
      <c r="T142" s="170" t="s">
        <v>5</v>
      </c>
      <c r="U142" s="43" t="s">
        <v>42</v>
      </c>
      <c r="V142" s="35"/>
      <c r="W142" s="171">
        <f t="shared" si="5"/>
        <v>0</v>
      </c>
      <c r="X142" s="171">
        <v>0</v>
      </c>
      <c r="Y142" s="171">
        <f t="shared" si="6"/>
        <v>0</v>
      </c>
      <c r="Z142" s="171">
        <v>0</v>
      </c>
      <c r="AA142" s="172">
        <f t="shared" si="7"/>
        <v>0</v>
      </c>
      <c r="AR142" s="18" t="s">
        <v>940</v>
      </c>
      <c r="AT142" s="18" t="s">
        <v>356</v>
      </c>
      <c r="AU142" s="18" t="s">
        <v>86</v>
      </c>
      <c r="AY142" s="18" t="s">
        <v>181</v>
      </c>
      <c r="BE142" s="113">
        <f t="shared" si="8"/>
        <v>0</v>
      </c>
      <c r="BF142" s="113">
        <f t="shared" si="9"/>
        <v>46.74</v>
      </c>
      <c r="BG142" s="113">
        <f t="shared" si="10"/>
        <v>0</v>
      </c>
      <c r="BH142" s="113">
        <f t="shared" si="11"/>
        <v>0</v>
      </c>
      <c r="BI142" s="113">
        <f t="shared" si="12"/>
        <v>0</v>
      </c>
      <c r="BJ142" s="18" t="s">
        <v>86</v>
      </c>
      <c r="BK142" s="113">
        <f t="shared" si="13"/>
        <v>46.74</v>
      </c>
      <c r="BL142" s="18" t="s">
        <v>363</v>
      </c>
      <c r="BM142" s="18" t="s">
        <v>293</v>
      </c>
    </row>
    <row r="143" spans="2:65" s="1" customFormat="1" ht="31.5" customHeight="1">
      <c r="B143" s="137"/>
      <c r="C143" s="166" t="s">
        <v>237</v>
      </c>
      <c r="D143" s="166" t="s">
        <v>182</v>
      </c>
      <c r="E143" s="167" t="s">
        <v>977</v>
      </c>
      <c r="F143" s="308" t="s">
        <v>978</v>
      </c>
      <c r="G143" s="308"/>
      <c r="H143" s="308"/>
      <c r="I143" s="308"/>
      <c r="J143" s="168" t="s">
        <v>345</v>
      </c>
      <c r="K143" s="169">
        <v>1</v>
      </c>
      <c r="L143" s="309">
        <v>2.83</v>
      </c>
      <c r="M143" s="309"/>
      <c r="N143" s="310">
        <f t="shared" si="14"/>
        <v>2.83</v>
      </c>
      <c r="O143" s="310"/>
      <c r="P143" s="310"/>
      <c r="Q143" s="310"/>
      <c r="R143" s="140"/>
      <c r="T143" s="170" t="s">
        <v>5</v>
      </c>
      <c r="U143" s="43" t="s">
        <v>42</v>
      </c>
      <c r="V143" s="35"/>
      <c r="W143" s="171">
        <f t="shared" si="5"/>
        <v>0</v>
      </c>
      <c r="X143" s="171">
        <v>0</v>
      </c>
      <c r="Y143" s="171">
        <f t="shared" si="6"/>
        <v>0</v>
      </c>
      <c r="Z143" s="171">
        <v>0</v>
      </c>
      <c r="AA143" s="172">
        <f t="shared" si="7"/>
        <v>0</v>
      </c>
      <c r="AR143" s="18" t="s">
        <v>363</v>
      </c>
      <c r="AT143" s="18" t="s">
        <v>182</v>
      </c>
      <c r="AU143" s="18" t="s">
        <v>86</v>
      </c>
      <c r="AY143" s="18" t="s">
        <v>181</v>
      </c>
      <c r="BE143" s="113">
        <f t="shared" si="8"/>
        <v>0</v>
      </c>
      <c r="BF143" s="113">
        <f t="shared" si="9"/>
        <v>2.83</v>
      </c>
      <c r="BG143" s="113">
        <f t="shared" si="10"/>
        <v>0</v>
      </c>
      <c r="BH143" s="113">
        <f t="shared" si="11"/>
        <v>0</v>
      </c>
      <c r="BI143" s="113">
        <f t="shared" si="12"/>
        <v>0</v>
      </c>
      <c r="BJ143" s="18" t="s">
        <v>86</v>
      </c>
      <c r="BK143" s="113">
        <f t="shared" si="13"/>
        <v>2.83</v>
      </c>
      <c r="BL143" s="18" t="s">
        <v>363</v>
      </c>
      <c r="BM143" s="18" t="s">
        <v>299</v>
      </c>
    </row>
    <row r="144" spans="2:65" s="1" customFormat="1" ht="31.5" customHeight="1">
      <c r="B144" s="137"/>
      <c r="C144" s="173" t="s">
        <v>240</v>
      </c>
      <c r="D144" s="173" t="s">
        <v>356</v>
      </c>
      <c r="E144" s="174" t="s">
        <v>979</v>
      </c>
      <c r="F144" s="311" t="s">
        <v>980</v>
      </c>
      <c r="G144" s="311"/>
      <c r="H144" s="311"/>
      <c r="I144" s="311"/>
      <c r="J144" s="175" t="s">
        <v>345</v>
      </c>
      <c r="K144" s="176">
        <v>1</v>
      </c>
      <c r="L144" s="312">
        <v>1.03</v>
      </c>
      <c r="M144" s="312"/>
      <c r="N144" s="313">
        <f t="shared" si="14"/>
        <v>1.03</v>
      </c>
      <c r="O144" s="310"/>
      <c r="P144" s="310"/>
      <c r="Q144" s="310"/>
      <c r="R144" s="140"/>
      <c r="T144" s="170" t="s">
        <v>5</v>
      </c>
      <c r="U144" s="43" t="s">
        <v>42</v>
      </c>
      <c r="V144" s="35"/>
      <c r="W144" s="171">
        <f t="shared" si="5"/>
        <v>0</v>
      </c>
      <c r="X144" s="171">
        <v>4.0000000000000003E-5</v>
      </c>
      <c r="Y144" s="171">
        <f t="shared" si="6"/>
        <v>4.0000000000000003E-5</v>
      </c>
      <c r="Z144" s="171">
        <v>0</v>
      </c>
      <c r="AA144" s="172">
        <f t="shared" si="7"/>
        <v>0</v>
      </c>
      <c r="AR144" s="18" t="s">
        <v>940</v>
      </c>
      <c r="AT144" s="18" t="s">
        <v>356</v>
      </c>
      <c r="AU144" s="18" t="s">
        <v>86</v>
      </c>
      <c r="AY144" s="18" t="s">
        <v>181</v>
      </c>
      <c r="BE144" s="113">
        <f t="shared" si="8"/>
        <v>0</v>
      </c>
      <c r="BF144" s="113">
        <f t="shared" si="9"/>
        <v>1.03</v>
      </c>
      <c r="BG144" s="113">
        <f t="shared" si="10"/>
        <v>0</v>
      </c>
      <c r="BH144" s="113">
        <f t="shared" si="11"/>
        <v>0</v>
      </c>
      <c r="BI144" s="113">
        <f t="shared" si="12"/>
        <v>0</v>
      </c>
      <c r="BJ144" s="18" t="s">
        <v>86</v>
      </c>
      <c r="BK144" s="113">
        <f t="shared" si="13"/>
        <v>1.03</v>
      </c>
      <c r="BL144" s="18" t="s">
        <v>363</v>
      </c>
      <c r="BM144" s="18" t="s">
        <v>305</v>
      </c>
    </row>
    <row r="145" spans="2:65" s="1" customFormat="1" ht="22.5" customHeight="1">
      <c r="B145" s="137"/>
      <c r="C145" s="166" t="s">
        <v>243</v>
      </c>
      <c r="D145" s="166" t="s">
        <v>182</v>
      </c>
      <c r="E145" s="167" t="s">
        <v>981</v>
      </c>
      <c r="F145" s="308" t="s">
        <v>982</v>
      </c>
      <c r="G145" s="308"/>
      <c r="H145" s="308"/>
      <c r="I145" s="308"/>
      <c r="J145" s="168" t="s">
        <v>345</v>
      </c>
      <c r="K145" s="169">
        <v>4</v>
      </c>
      <c r="L145" s="309">
        <v>3.43</v>
      </c>
      <c r="M145" s="309"/>
      <c r="N145" s="310">
        <f t="shared" si="14"/>
        <v>13.72</v>
      </c>
      <c r="O145" s="310"/>
      <c r="P145" s="310"/>
      <c r="Q145" s="310"/>
      <c r="R145" s="140"/>
      <c r="T145" s="170" t="s">
        <v>5</v>
      </c>
      <c r="U145" s="43" t="s">
        <v>42</v>
      </c>
      <c r="V145" s="35"/>
      <c r="W145" s="171">
        <f t="shared" si="5"/>
        <v>0</v>
      </c>
      <c r="X145" s="171">
        <v>0</v>
      </c>
      <c r="Y145" s="171">
        <f t="shared" si="6"/>
        <v>0</v>
      </c>
      <c r="Z145" s="171">
        <v>0</v>
      </c>
      <c r="AA145" s="172">
        <f t="shared" si="7"/>
        <v>0</v>
      </c>
      <c r="AR145" s="18" t="s">
        <v>363</v>
      </c>
      <c r="AT145" s="18" t="s">
        <v>182</v>
      </c>
      <c r="AU145" s="18" t="s">
        <v>86</v>
      </c>
      <c r="AY145" s="18" t="s">
        <v>181</v>
      </c>
      <c r="BE145" s="113">
        <f t="shared" si="8"/>
        <v>0</v>
      </c>
      <c r="BF145" s="113">
        <f t="shared" si="9"/>
        <v>13.72</v>
      </c>
      <c r="BG145" s="113">
        <f t="shared" si="10"/>
        <v>0</v>
      </c>
      <c r="BH145" s="113">
        <f t="shared" si="11"/>
        <v>0</v>
      </c>
      <c r="BI145" s="113">
        <f t="shared" si="12"/>
        <v>0</v>
      </c>
      <c r="BJ145" s="18" t="s">
        <v>86</v>
      </c>
      <c r="BK145" s="113">
        <f t="shared" si="13"/>
        <v>13.72</v>
      </c>
      <c r="BL145" s="18" t="s">
        <v>363</v>
      </c>
      <c r="BM145" s="18" t="s">
        <v>311</v>
      </c>
    </row>
    <row r="146" spans="2:65" s="1" customFormat="1" ht="22.5" customHeight="1">
      <c r="B146" s="137"/>
      <c r="C146" s="173" t="s">
        <v>246</v>
      </c>
      <c r="D146" s="173" t="s">
        <v>356</v>
      </c>
      <c r="E146" s="174" t="s">
        <v>983</v>
      </c>
      <c r="F146" s="311" t="s">
        <v>984</v>
      </c>
      <c r="G146" s="311"/>
      <c r="H146" s="311"/>
      <c r="I146" s="311"/>
      <c r="J146" s="175" t="s">
        <v>345</v>
      </c>
      <c r="K146" s="176">
        <v>4</v>
      </c>
      <c r="L146" s="312">
        <v>15</v>
      </c>
      <c r="M146" s="312"/>
      <c r="N146" s="313">
        <f t="shared" si="14"/>
        <v>60</v>
      </c>
      <c r="O146" s="310"/>
      <c r="P146" s="310"/>
      <c r="Q146" s="310"/>
      <c r="R146" s="140"/>
      <c r="T146" s="170" t="s">
        <v>5</v>
      </c>
      <c r="U146" s="43" t="s">
        <v>42</v>
      </c>
      <c r="V146" s="35"/>
      <c r="W146" s="171">
        <f t="shared" si="5"/>
        <v>0</v>
      </c>
      <c r="X146" s="171">
        <v>0</v>
      </c>
      <c r="Y146" s="171">
        <f t="shared" si="6"/>
        <v>0</v>
      </c>
      <c r="Z146" s="171">
        <v>0</v>
      </c>
      <c r="AA146" s="172">
        <f t="shared" si="7"/>
        <v>0</v>
      </c>
      <c r="AR146" s="18" t="s">
        <v>940</v>
      </c>
      <c r="AT146" s="18" t="s">
        <v>356</v>
      </c>
      <c r="AU146" s="18" t="s">
        <v>86</v>
      </c>
      <c r="AY146" s="18" t="s">
        <v>181</v>
      </c>
      <c r="BE146" s="113">
        <f t="shared" si="8"/>
        <v>0</v>
      </c>
      <c r="BF146" s="113">
        <f t="shared" si="9"/>
        <v>60</v>
      </c>
      <c r="BG146" s="113">
        <f t="shared" si="10"/>
        <v>0</v>
      </c>
      <c r="BH146" s="113">
        <f t="shared" si="11"/>
        <v>0</v>
      </c>
      <c r="BI146" s="113">
        <f t="shared" si="12"/>
        <v>0</v>
      </c>
      <c r="BJ146" s="18" t="s">
        <v>86</v>
      </c>
      <c r="BK146" s="113">
        <f t="shared" si="13"/>
        <v>60</v>
      </c>
      <c r="BL146" s="18" t="s">
        <v>363</v>
      </c>
      <c r="BM146" s="18" t="s">
        <v>316</v>
      </c>
    </row>
    <row r="147" spans="2:65" s="1" customFormat="1" ht="31.5" customHeight="1">
      <c r="B147" s="137"/>
      <c r="C147" s="166" t="s">
        <v>248</v>
      </c>
      <c r="D147" s="166" t="s">
        <v>182</v>
      </c>
      <c r="E147" s="167" t="s">
        <v>985</v>
      </c>
      <c r="F147" s="308" t="s">
        <v>986</v>
      </c>
      <c r="G147" s="308"/>
      <c r="H147" s="308"/>
      <c r="I147" s="308"/>
      <c r="J147" s="168" t="s">
        <v>422</v>
      </c>
      <c r="K147" s="169">
        <v>81</v>
      </c>
      <c r="L147" s="309">
        <v>3</v>
      </c>
      <c r="M147" s="309"/>
      <c r="N147" s="310">
        <f t="shared" si="14"/>
        <v>243</v>
      </c>
      <c r="O147" s="310"/>
      <c r="P147" s="310"/>
      <c r="Q147" s="310"/>
      <c r="R147" s="140"/>
      <c r="T147" s="170" t="s">
        <v>5</v>
      </c>
      <c r="U147" s="43" t="s">
        <v>42</v>
      </c>
      <c r="V147" s="35"/>
      <c r="W147" s="171">
        <f t="shared" si="5"/>
        <v>0</v>
      </c>
      <c r="X147" s="171">
        <v>0</v>
      </c>
      <c r="Y147" s="171">
        <f t="shared" si="6"/>
        <v>0</v>
      </c>
      <c r="Z147" s="171">
        <v>0</v>
      </c>
      <c r="AA147" s="172">
        <f t="shared" si="7"/>
        <v>0</v>
      </c>
      <c r="AR147" s="18" t="s">
        <v>363</v>
      </c>
      <c r="AT147" s="18" t="s">
        <v>182</v>
      </c>
      <c r="AU147" s="18" t="s">
        <v>86</v>
      </c>
      <c r="AY147" s="18" t="s">
        <v>181</v>
      </c>
      <c r="BE147" s="113">
        <f t="shared" si="8"/>
        <v>0</v>
      </c>
      <c r="BF147" s="113">
        <f t="shared" si="9"/>
        <v>243</v>
      </c>
      <c r="BG147" s="113">
        <f t="shared" si="10"/>
        <v>0</v>
      </c>
      <c r="BH147" s="113">
        <f t="shared" si="11"/>
        <v>0</v>
      </c>
      <c r="BI147" s="113">
        <f t="shared" si="12"/>
        <v>0</v>
      </c>
      <c r="BJ147" s="18" t="s">
        <v>86</v>
      </c>
      <c r="BK147" s="113">
        <f t="shared" si="13"/>
        <v>243</v>
      </c>
      <c r="BL147" s="18" t="s">
        <v>363</v>
      </c>
      <c r="BM147" s="18" t="s">
        <v>322</v>
      </c>
    </row>
    <row r="148" spans="2:65" s="1" customFormat="1" ht="22.5" customHeight="1">
      <c r="B148" s="137"/>
      <c r="C148" s="173" t="s">
        <v>251</v>
      </c>
      <c r="D148" s="173" t="s">
        <v>356</v>
      </c>
      <c r="E148" s="174" t="s">
        <v>987</v>
      </c>
      <c r="F148" s="311" t="s">
        <v>988</v>
      </c>
      <c r="G148" s="311"/>
      <c r="H148" s="311"/>
      <c r="I148" s="311"/>
      <c r="J148" s="175" t="s">
        <v>345</v>
      </c>
      <c r="K148" s="176">
        <v>4</v>
      </c>
      <c r="L148" s="312">
        <v>66</v>
      </c>
      <c r="M148" s="312"/>
      <c r="N148" s="313">
        <f t="shared" si="14"/>
        <v>264</v>
      </c>
      <c r="O148" s="310"/>
      <c r="P148" s="310"/>
      <c r="Q148" s="310"/>
      <c r="R148" s="140"/>
      <c r="T148" s="170" t="s">
        <v>5</v>
      </c>
      <c r="U148" s="43" t="s">
        <v>42</v>
      </c>
      <c r="V148" s="35"/>
      <c r="W148" s="171">
        <f t="shared" si="5"/>
        <v>0</v>
      </c>
      <c r="X148" s="171">
        <v>0</v>
      </c>
      <c r="Y148" s="171">
        <f t="shared" si="6"/>
        <v>0</v>
      </c>
      <c r="Z148" s="171">
        <v>0</v>
      </c>
      <c r="AA148" s="172">
        <f t="shared" si="7"/>
        <v>0</v>
      </c>
      <c r="AR148" s="18" t="s">
        <v>940</v>
      </c>
      <c r="AT148" s="18" t="s">
        <v>356</v>
      </c>
      <c r="AU148" s="18" t="s">
        <v>86</v>
      </c>
      <c r="AY148" s="18" t="s">
        <v>181</v>
      </c>
      <c r="BE148" s="113">
        <f t="shared" si="8"/>
        <v>0</v>
      </c>
      <c r="BF148" s="113">
        <f t="shared" si="9"/>
        <v>264</v>
      </c>
      <c r="BG148" s="113">
        <f t="shared" si="10"/>
        <v>0</v>
      </c>
      <c r="BH148" s="113">
        <f t="shared" si="11"/>
        <v>0</v>
      </c>
      <c r="BI148" s="113">
        <f t="shared" si="12"/>
        <v>0</v>
      </c>
      <c r="BJ148" s="18" t="s">
        <v>86</v>
      </c>
      <c r="BK148" s="113">
        <f t="shared" si="13"/>
        <v>264</v>
      </c>
      <c r="BL148" s="18" t="s">
        <v>363</v>
      </c>
      <c r="BM148" s="18" t="s">
        <v>327</v>
      </c>
    </row>
    <row r="149" spans="2:65" s="1" customFormat="1" ht="22.5" customHeight="1">
      <c r="B149" s="137"/>
      <c r="C149" s="173" t="s">
        <v>254</v>
      </c>
      <c r="D149" s="173" t="s">
        <v>356</v>
      </c>
      <c r="E149" s="174" t="s">
        <v>989</v>
      </c>
      <c r="F149" s="311" t="s">
        <v>990</v>
      </c>
      <c r="G149" s="311"/>
      <c r="H149" s="311"/>
      <c r="I149" s="311"/>
      <c r="J149" s="175" t="s">
        <v>345</v>
      </c>
      <c r="K149" s="176">
        <v>1</v>
      </c>
      <c r="L149" s="312">
        <v>105</v>
      </c>
      <c r="M149" s="312"/>
      <c r="N149" s="313">
        <f t="shared" si="14"/>
        <v>105</v>
      </c>
      <c r="O149" s="310"/>
      <c r="P149" s="310"/>
      <c r="Q149" s="310"/>
      <c r="R149" s="140"/>
      <c r="T149" s="170" t="s">
        <v>5</v>
      </c>
      <c r="U149" s="43" t="s">
        <v>42</v>
      </c>
      <c r="V149" s="35"/>
      <c r="W149" s="171">
        <f t="shared" si="5"/>
        <v>0</v>
      </c>
      <c r="X149" s="171">
        <v>0</v>
      </c>
      <c r="Y149" s="171">
        <f t="shared" si="6"/>
        <v>0</v>
      </c>
      <c r="Z149" s="171">
        <v>0</v>
      </c>
      <c r="AA149" s="172">
        <f t="shared" si="7"/>
        <v>0</v>
      </c>
      <c r="AR149" s="18" t="s">
        <v>940</v>
      </c>
      <c r="AT149" s="18" t="s">
        <v>356</v>
      </c>
      <c r="AU149" s="18" t="s">
        <v>86</v>
      </c>
      <c r="AY149" s="18" t="s">
        <v>181</v>
      </c>
      <c r="BE149" s="113">
        <f t="shared" si="8"/>
        <v>0</v>
      </c>
      <c r="BF149" s="113">
        <f t="shared" si="9"/>
        <v>105</v>
      </c>
      <c r="BG149" s="113">
        <f t="shared" si="10"/>
        <v>0</v>
      </c>
      <c r="BH149" s="113">
        <f t="shared" si="11"/>
        <v>0</v>
      </c>
      <c r="BI149" s="113">
        <f t="shared" si="12"/>
        <v>0</v>
      </c>
      <c r="BJ149" s="18" t="s">
        <v>86</v>
      </c>
      <c r="BK149" s="113">
        <f t="shared" si="13"/>
        <v>105</v>
      </c>
      <c r="BL149" s="18" t="s">
        <v>363</v>
      </c>
      <c r="BM149" s="18" t="s">
        <v>333</v>
      </c>
    </row>
    <row r="150" spans="2:65" s="1" customFormat="1" ht="22.5" customHeight="1">
      <c r="B150" s="137"/>
      <c r="C150" s="173" t="s">
        <v>257</v>
      </c>
      <c r="D150" s="173" t="s">
        <v>356</v>
      </c>
      <c r="E150" s="174" t="s">
        <v>991</v>
      </c>
      <c r="F150" s="311" t="s">
        <v>992</v>
      </c>
      <c r="G150" s="311"/>
      <c r="H150" s="311"/>
      <c r="I150" s="311"/>
      <c r="J150" s="175" t="s">
        <v>618</v>
      </c>
      <c r="K150" s="176">
        <v>1</v>
      </c>
      <c r="L150" s="312">
        <v>30</v>
      </c>
      <c r="M150" s="312"/>
      <c r="N150" s="313">
        <f t="shared" si="14"/>
        <v>30</v>
      </c>
      <c r="O150" s="310"/>
      <c r="P150" s="310"/>
      <c r="Q150" s="310"/>
      <c r="R150" s="140"/>
      <c r="T150" s="170" t="s">
        <v>5</v>
      </c>
      <c r="U150" s="43" t="s">
        <v>42</v>
      </c>
      <c r="V150" s="35"/>
      <c r="W150" s="171">
        <f t="shared" si="5"/>
        <v>0</v>
      </c>
      <c r="X150" s="171">
        <v>0</v>
      </c>
      <c r="Y150" s="171">
        <f t="shared" si="6"/>
        <v>0</v>
      </c>
      <c r="Z150" s="171">
        <v>0</v>
      </c>
      <c r="AA150" s="172">
        <f t="shared" si="7"/>
        <v>0</v>
      </c>
      <c r="AR150" s="18" t="s">
        <v>940</v>
      </c>
      <c r="AT150" s="18" t="s">
        <v>356</v>
      </c>
      <c r="AU150" s="18" t="s">
        <v>86</v>
      </c>
      <c r="AY150" s="18" t="s">
        <v>181</v>
      </c>
      <c r="BE150" s="113">
        <f t="shared" si="8"/>
        <v>0</v>
      </c>
      <c r="BF150" s="113">
        <f t="shared" si="9"/>
        <v>30</v>
      </c>
      <c r="BG150" s="113">
        <f t="shared" si="10"/>
        <v>0</v>
      </c>
      <c r="BH150" s="113">
        <f t="shared" si="11"/>
        <v>0</v>
      </c>
      <c r="BI150" s="113">
        <f t="shared" si="12"/>
        <v>0</v>
      </c>
      <c r="BJ150" s="18" t="s">
        <v>86</v>
      </c>
      <c r="BK150" s="113">
        <f t="shared" si="13"/>
        <v>30</v>
      </c>
      <c r="BL150" s="18" t="s">
        <v>363</v>
      </c>
      <c r="BM150" s="18" t="s">
        <v>339</v>
      </c>
    </row>
    <row r="151" spans="2:65" s="1" customFormat="1" ht="31.5" customHeight="1">
      <c r="B151" s="137"/>
      <c r="C151" s="166" t="s">
        <v>260</v>
      </c>
      <c r="D151" s="166" t="s">
        <v>182</v>
      </c>
      <c r="E151" s="167" t="s">
        <v>993</v>
      </c>
      <c r="F151" s="308" t="s">
        <v>994</v>
      </c>
      <c r="G151" s="308"/>
      <c r="H151" s="308"/>
      <c r="I151" s="308"/>
      <c r="J151" s="168" t="s">
        <v>422</v>
      </c>
      <c r="K151" s="169">
        <v>20</v>
      </c>
      <c r="L151" s="309">
        <v>2.5499999999999998</v>
      </c>
      <c r="M151" s="309"/>
      <c r="N151" s="310">
        <f t="shared" si="14"/>
        <v>51</v>
      </c>
      <c r="O151" s="310"/>
      <c r="P151" s="310"/>
      <c r="Q151" s="310"/>
      <c r="R151" s="140"/>
      <c r="T151" s="170" t="s">
        <v>5</v>
      </c>
      <c r="U151" s="43" t="s">
        <v>42</v>
      </c>
      <c r="V151" s="35"/>
      <c r="W151" s="171">
        <f t="shared" si="5"/>
        <v>0</v>
      </c>
      <c r="X151" s="171">
        <v>0</v>
      </c>
      <c r="Y151" s="171">
        <f t="shared" si="6"/>
        <v>0</v>
      </c>
      <c r="Z151" s="171">
        <v>0</v>
      </c>
      <c r="AA151" s="172">
        <f t="shared" si="7"/>
        <v>0</v>
      </c>
      <c r="AR151" s="18" t="s">
        <v>363</v>
      </c>
      <c r="AT151" s="18" t="s">
        <v>182</v>
      </c>
      <c r="AU151" s="18" t="s">
        <v>86</v>
      </c>
      <c r="AY151" s="18" t="s">
        <v>181</v>
      </c>
      <c r="BE151" s="113">
        <f t="shared" si="8"/>
        <v>0</v>
      </c>
      <c r="BF151" s="113">
        <f t="shared" si="9"/>
        <v>51</v>
      </c>
      <c r="BG151" s="113">
        <f t="shared" si="10"/>
        <v>0</v>
      </c>
      <c r="BH151" s="113">
        <f t="shared" si="11"/>
        <v>0</v>
      </c>
      <c r="BI151" s="113">
        <f t="shared" si="12"/>
        <v>0</v>
      </c>
      <c r="BJ151" s="18" t="s">
        <v>86</v>
      </c>
      <c r="BK151" s="113">
        <f t="shared" si="13"/>
        <v>51</v>
      </c>
      <c r="BL151" s="18" t="s">
        <v>363</v>
      </c>
      <c r="BM151" s="18" t="s">
        <v>346</v>
      </c>
    </row>
    <row r="152" spans="2:65" s="1" customFormat="1" ht="31.5" customHeight="1">
      <c r="B152" s="137"/>
      <c r="C152" s="173" t="s">
        <v>263</v>
      </c>
      <c r="D152" s="173" t="s">
        <v>356</v>
      </c>
      <c r="E152" s="174" t="s">
        <v>995</v>
      </c>
      <c r="F152" s="311" t="s">
        <v>996</v>
      </c>
      <c r="G152" s="311"/>
      <c r="H152" s="311"/>
      <c r="I152" s="311"/>
      <c r="J152" s="175" t="s">
        <v>422</v>
      </c>
      <c r="K152" s="176">
        <v>20</v>
      </c>
      <c r="L152" s="312">
        <v>5.5</v>
      </c>
      <c r="M152" s="312"/>
      <c r="N152" s="313">
        <f t="shared" si="14"/>
        <v>110</v>
      </c>
      <c r="O152" s="310"/>
      <c r="P152" s="310"/>
      <c r="Q152" s="310"/>
      <c r="R152" s="140"/>
      <c r="T152" s="170" t="s">
        <v>5</v>
      </c>
      <c r="U152" s="43" t="s">
        <v>42</v>
      </c>
      <c r="V152" s="35"/>
      <c r="W152" s="171">
        <f t="shared" si="5"/>
        <v>0</v>
      </c>
      <c r="X152" s="171">
        <v>1.4630000000000001E-3</v>
      </c>
      <c r="Y152" s="171">
        <f t="shared" si="6"/>
        <v>2.9260000000000001E-2</v>
      </c>
      <c r="Z152" s="171">
        <v>0</v>
      </c>
      <c r="AA152" s="172">
        <f t="shared" si="7"/>
        <v>0</v>
      </c>
      <c r="AR152" s="18" t="s">
        <v>940</v>
      </c>
      <c r="AT152" s="18" t="s">
        <v>356</v>
      </c>
      <c r="AU152" s="18" t="s">
        <v>86</v>
      </c>
      <c r="AY152" s="18" t="s">
        <v>181</v>
      </c>
      <c r="BE152" s="113">
        <f t="shared" si="8"/>
        <v>0</v>
      </c>
      <c r="BF152" s="113">
        <f t="shared" si="9"/>
        <v>110</v>
      </c>
      <c r="BG152" s="113">
        <f t="shared" si="10"/>
        <v>0</v>
      </c>
      <c r="BH152" s="113">
        <f t="shared" si="11"/>
        <v>0</v>
      </c>
      <c r="BI152" s="113">
        <f t="shared" si="12"/>
        <v>0</v>
      </c>
      <c r="BJ152" s="18" t="s">
        <v>86</v>
      </c>
      <c r="BK152" s="113">
        <f t="shared" si="13"/>
        <v>110</v>
      </c>
      <c r="BL152" s="18" t="s">
        <v>363</v>
      </c>
      <c r="BM152" s="18" t="s">
        <v>352</v>
      </c>
    </row>
    <row r="153" spans="2:65" s="1" customFormat="1" ht="22.5" customHeight="1">
      <c r="B153" s="137"/>
      <c r="C153" s="166" t="s">
        <v>266</v>
      </c>
      <c r="D153" s="166" t="s">
        <v>182</v>
      </c>
      <c r="E153" s="167" t="s">
        <v>997</v>
      </c>
      <c r="F153" s="308" t="s">
        <v>998</v>
      </c>
      <c r="G153" s="308"/>
      <c r="H153" s="308"/>
      <c r="I153" s="308"/>
      <c r="J153" s="168" t="s">
        <v>345</v>
      </c>
      <c r="K153" s="169">
        <v>107</v>
      </c>
      <c r="L153" s="309">
        <v>3.34</v>
      </c>
      <c r="M153" s="309"/>
      <c r="N153" s="310">
        <f t="shared" si="14"/>
        <v>357.38</v>
      </c>
      <c r="O153" s="310"/>
      <c r="P153" s="310"/>
      <c r="Q153" s="310"/>
      <c r="R153" s="140"/>
      <c r="T153" s="170" t="s">
        <v>5</v>
      </c>
      <c r="U153" s="43" t="s">
        <v>42</v>
      </c>
      <c r="V153" s="35"/>
      <c r="W153" s="171">
        <f t="shared" si="5"/>
        <v>0</v>
      </c>
      <c r="X153" s="171">
        <v>0</v>
      </c>
      <c r="Y153" s="171">
        <f t="shared" si="6"/>
        <v>0</v>
      </c>
      <c r="Z153" s="171">
        <v>0</v>
      </c>
      <c r="AA153" s="172">
        <f t="shared" si="7"/>
        <v>0</v>
      </c>
      <c r="AR153" s="18" t="s">
        <v>363</v>
      </c>
      <c r="AT153" s="18" t="s">
        <v>182</v>
      </c>
      <c r="AU153" s="18" t="s">
        <v>86</v>
      </c>
      <c r="AY153" s="18" t="s">
        <v>181</v>
      </c>
      <c r="BE153" s="113">
        <f t="shared" si="8"/>
        <v>0</v>
      </c>
      <c r="BF153" s="113">
        <f t="shared" si="9"/>
        <v>357.38</v>
      </c>
      <c r="BG153" s="113">
        <f t="shared" si="10"/>
        <v>0</v>
      </c>
      <c r="BH153" s="113">
        <f t="shared" si="11"/>
        <v>0</v>
      </c>
      <c r="BI153" s="113">
        <f t="shared" si="12"/>
        <v>0</v>
      </c>
      <c r="BJ153" s="18" t="s">
        <v>86</v>
      </c>
      <c r="BK153" s="113">
        <f t="shared" si="13"/>
        <v>357.38</v>
      </c>
      <c r="BL153" s="18" t="s">
        <v>363</v>
      </c>
      <c r="BM153" s="18" t="s">
        <v>359</v>
      </c>
    </row>
    <row r="154" spans="2:65" s="1" customFormat="1" ht="22.5" customHeight="1">
      <c r="B154" s="137"/>
      <c r="C154" s="173" t="s">
        <v>269</v>
      </c>
      <c r="D154" s="173" t="s">
        <v>356</v>
      </c>
      <c r="E154" s="174" t="s">
        <v>999</v>
      </c>
      <c r="F154" s="311" t="s">
        <v>1000</v>
      </c>
      <c r="G154" s="311"/>
      <c r="H154" s="311"/>
      <c r="I154" s="311"/>
      <c r="J154" s="175" t="s">
        <v>345</v>
      </c>
      <c r="K154" s="176">
        <v>96</v>
      </c>
      <c r="L154" s="312">
        <v>1.74</v>
      </c>
      <c r="M154" s="312"/>
      <c r="N154" s="313">
        <f t="shared" si="14"/>
        <v>167.04</v>
      </c>
      <c r="O154" s="310"/>
      <c r="P154" s="310"/>
      <c r="Q154" s="310"/>
      <c r="R154" s="140"/>
      <c r="T154" s="170" t="s">
        <v>5</v>
      </c>
      <c r="U154" s="43" t="s">
        <v>42</v>
      </c>
      <c r="V154" s="35"/>
      <c r="W154" s="171">
        <f t="shared" si="5"/>
        <v>0</v>
      </c>
      <c r="X154" s="171">
        <v>8.5000000000000006E-5</v>
      </c>
      <c r="Y154" s="171">
        <f t="shared" si="6"/>
        <v>8.1600000000000006E-3</v>
      </c>
      <c r="Z154" s="171">
        <v>0</v>
      </c>
      <c r="AA154" s="172">
        <f t="shared" si="7"/>
        <v>0</v>
      </c>
      <c r="AR154" s="18" t="s">
        <v>940</v>
      </c>
      <c r="AT154" s="18" t="s">
        <v>356</v>
      </c>
      <c r="AU154" s="18" t="s">
        <v>86</v>
      </c>
      <c r="AY154" s="18" t="s">
        <v>181</v>
      </c>
      <c r="BE154" s="113">
        <f t="shared" si="8"/>
        <v>0</v>
      </c>
      <c r="BF154" s="113">
        <f t="shared" si="9"/>
        <v>167.04</v>
      </c>
      <c r="BG154" s="113">
        <f t="shared" si="10"/>
        <v>0</v>
      </c>
      <c r="BH154" s="113">
        <f t="shared" si="11"/>
        <v>0</v>
      </c>
      <c r="BI154" s="113">
        <f t="shared" si="12"/>
        <v>0</v>
      </c>
      <c r="BJ154" s="18" t="s">
        <v>86</v>
      </c>
      <c r="BK154" s="113">
        <f t="shared" si="13"/>
        <v>167.04</v>
      </c>
      <c r="BL154" s="18" t="s">
        <v>363</v>
      </c>
      <c r="BM154" s="18" t="s">
        <v>363</v>
      </c>
    </row>
    <row r="155" spans="2:65" s="1" customFormat="1" ht="22.5" customHeight="1">
      <c r="B155" s="137"/>
      <c r="C155" s="173" t="s">
        <v>272</v>
      </c>
      <c r="D155" s="173" t="s">
        <v>356</v>
      </c>
      <c r="E155" s="174" t="s">
        <v>1001</v>
      </c>
      <c r="F155" s="311" t="s">
        <v>1002</v>
      </c>
      <c r="G155" s="311"/>
      <c r="H155" s="311"/>
      <c r="I155" s="311"/>
      <c r="J155" s="175" t="s">
        <v>345</v>
      </c>
      <c r="K155" s="176">
        <v>11</v>
      </c>
      <c r="L155" s="312">
        <v>2</v>
      </c>
      <c r="M155" s="312"/>
      <c r="N155" s="313">
        <f t="shared" ref="N155:N186" si="15">ROUND(L155*K155,2)</f>
        <v>22</v>
      </c>
      <c r="O155" s="310"/>
      <c r="P155" s="310"/>
      <c r="Q155" s="310"/>
      <c r="R155" s="140"/>
      <c r="T155" s="170" t="s">
        <v>5</v>
      </c>
      <c r="U155" s="43" t="s">
        <v>42</v>
      </c>
      <c r="V155" s="35"/>
      <c r="W155" s="171">
        <f t="shared" ref="W155:W186" si="16">V155*K155</f>
        <v>0</v>
      </c>
      <c r="X155" s="171">
        <v>8.5454545454545394E-5</v>
      </c>
      <c r="Y155" s="171">
        <f t="shared" ref="Y155:Y186" si="17">X155*K155</f>
        <v>9.3999999999999932E-4</v>
      </c>
      <c r="Z155" s="171">
        <v>0</v>
      </c>
      <c r="AA155" s="172">
        <f t="shared" ref="AA155:AA186" si="18">Z155*K155</f>
        <v>0</v>
      </c>
      <c r="AR155" s="18" t="s">
        <v>940</v>
      </c>
      <c r="AT155" s="18" t="s">
        <v>356</v>
      </c>
      <c r="AU155" s="18" t="s">
        <v>86</v>
      </c>
      <c r="AY155" s="18" t="s">
        <v>181</v>
      </c>
      <c r="BE155" s="113">
        <f t="shared" ref="BE155:BE186" si="19">IF(U155="základná",N155,0)</f>
        <v>0</v>
      </c>
      <c r="BF155" s="113">
        <f t="shared" ref="BF155:BF186" si="20">IF(U155="znížená",N155,0)</f>
        <v>22</v>
      </c>
      <c r="BG155" s="113">
        <f t="shared" ref="BG155:BG186" si="21">IF(U155="zákl. prenesená",N155,0)</f>
        <v>0</v>
      </c>
      <c r="BH155" s="113">
        <f t="shared" ref="BH155:BH186" si="22">IF(U155="zníž. prenesená",N155,0)</f>
        <v>0</v>
      </c>
      <c r="BI155" s="113">
        <f t="shared" ref="BI155:BI186" si="23">IF(U155="nulová",N155,0)</f>
        <v>0</v>
      </c>
      <c r="BJ155" s="18" t="s">
        <v>86</v>
      </c>
      <c r="BK155" s="113">
        <f t="shared" ref="BK155:BK186" si="24">ROUND(L155*K155,2)</f>
        <v>22</v>
      </c>
      <c r="BL155" s="18" t="s">
        <v>363</v>
      </c>
      <c r="BM155" s="18" t="s">
        <v>369</v>
      </c>
    </row>
    <row r="156" spans="2:65" s="1" customFormat="1" ht="22.5" customHeight="1">
      <c r="B156" s="137"/>
      <c r="C156" s="166" t="s">
        <v>275</v>
      </c>
      <c r="D156" s="166" t="s">
        <v>182</v>
      </c>
      <c r="E156" s="167" t="s">
        <v>1003</v>
      </c>
      <c r="F156" s="308" t="s">
        <v>1004</v>
      </c>
      <c r="G156" s="308"/>
      <c r="H156" s="308"/>
      <c r="I156" s="308"/>
      <c r="J156" s="168" t="s">
        <v>345</v>
      </c>
      <c r="K156" s="169">
        <v>4</v>
      </c>
      <c r="L156" s="309">
        <v>42.45</v>
      </c>
      <c r="M156" s="309"/>
      <c r="N156" s="310">
        <f t="shared" si="15"/>
        <v>169.8</v>
      </c>
      <c r="O156" s="310"/>
      <c r="P156" s="310"/>
      <c r="Q156" s="310"/>
      <c r="R156" s="140"/>
      <c r="T156" s="170" t="s">
        <v>5</v>
      </c>
      <c r="U156" s="43" t="s">
        <v>42</v>
      </c>
      <c r="V156" s="35"/>
      <c r="W156" s="171">
        <f t="shared" si="16"/>
        <v>0</v>
      </c>
      <c r="X156" s="171">
        <v>0</v>
      </c>
      <c r="Y156" s="171">
        <f t="shared" si="17"/>
        <v>0</v>
      </c>
      <c r="Z156" s="171">
        <v>0</v>
      </c>
      <c r="AA156" s="172">
        <f t="shared" si="18"/>
        <v>0</v>
      </c>
      <c r="AR156" s="18" t="s">
        <v>363</v>
      </c>
      <c r="AT156" s="18" t="s">
        <v>182</v>
      </c>
      <c r="AU156" s="18" t="s">
        <v>86</v>
      </c>
      <c r="AY156" s="18" t="s">
        <v>181</v>
      </c>
      <c r="BE156" s="113">
        <f t="shared" si="19"/>
        <v>0</v>
      </c>
      <c r="BF156" s="113">
        <f t="shared" si="20"/>
        <v>169.8</v>
      </c>
      <c r="BG156" s="113">
        <f t="shared" si="21"/>
        <v>0</v>
      </c>
      <c r="BH156" s="113">
        <f t="shared" si="22"/>
        <v>0</v>
      </c>
      <c r="BI156" s="113">
        <f t="shared" si="23"/>
        <v>0</v>
      </c>
      <c r="BJ156" s="18" t="s">
        <v>86</v>
      </c>
      <c r="BK156" s="113">
        <f t="shared" si="24"/>
        <v>169.8</v>
      </c>
      <c r="BL156" s="18" t="s">
        <v>363</v>
      </c>
      <c r="BM156" s="18" t="s">
        <v>375</v>
      </c>
    </row>
    <row r="157" spans="2:65" s="1" customFormat="1" ht="22.5" customHeight="1">
      <c r="B157" s="137"/>
      <c r="C157" s="173" t="s">
        <v>278</v>
      </c>
      <c r="D157" s="173" t="s">
        <v>356</v>
      </c>
      <c r="E157" s="174" t="s">
        <v>1005</v>
      </c>
      <c r="F157" s="311" t="s">
        <v>1006</v>
      </c>
      <c r="G157" s="311"/>
      <c r="H157" s="311"/>
      <c r="I157" s="311"/>
      <c r="J157" s="175" t="s">
        <v>345</v>
      </c>
      <c r="K157" s="176">
        <v>1</v>
      </c>
      <c r="L157" s="312">
        <v>200</v>
      </c>
      <c r="M157" s="312"/>
      <c r="N157" s="313">
        <f t="shared" si="15"/>
        <v>200</v>
      </c>
      <c r="O157" s="310"/>
      <c r="P157" s="310"/>
      <c r="Q157" s="310"/>
      <c r="R157" s="140"/>
      <c r="T157" s="170" t="s">
        <v>5</v>
      </c>
      <c r="U157" s="43" t="s">
        <v>42</v>
      </c>
      <c r="V157" s="35"/>
      <c r="W157" s="171">
        <f t="shared" si="16"/>
        <v>0</v>
      </c>
      <c r="X157" s="171">
        <v>0</v>
      </c>
      <c r="Y157" s="171">
        <f t="shared" si="17"/>
        <v>0</v>
      </c>
      <c r="Z157" s="171">
        <v>0</v>
      </c>
      <c r="AA157" s="172">
        <f t="shared" si="18"/>
        <v>0</v>
      </c>
      <c r="AR157" s="18" t="s">
        <v>940</v>
      </c>
      <c r="AT157" s="18" t="s">
        <v>356</v>
      </c>
      <c r="AU157" s="18" t="s">
        <v>86</v>
      </c>
      <c r="AY157" s="18" t="s">
        <v>181</v>
      </c>
      <c r="BE157" s="113">
        <f t="shared" si="19"/>
        <v>0</v>
      </c>
      <c r="BF157" s="113">
        <f t="shared" si="20"/>
        <v>200</v>
      </c>
      <c r="BG157" s="113">
        <f t="shared" si="21"/>
        <v>0</v>
      </c>
      <c r="BH157" s="113">
        <f t="shared" si="22"/>
        <v>0</v>
      </c>
      <c r="BI157" s="113">
        <f t="shared" si="23"/>
        <v>0</v>
      </c>
      <c r="BJ157" s="18" t="s">
        <v>86</v>
      </c>
      <c r="BK157" s="113">
        <f t="shared" si="24"/>
        <v>200</v>
      </c>
      <c r="BL157" s="18" t="s">
        <v>363</v>
      </c>
      <c r="BM157" s="18" t="s">
        <v>381</v>
      </c>
    </row>
    <row r="158" spans="2:65" s="1" customFormat="1" ht="22.5" customHeight="1">
      <c r="B158" s="137"/>
      <c r="C158" s="173" t="s">
        <v>281</v>
      </c>
      <c r="D158" s="173" t="s">
        <v>356</v>
      </c>
      <c r="E158" s="174" t="s">
        <v>1007</v>
      </c>
      <c r="F158" s="311" t="s">
        <v>1008</v>
      </c>
      <c r="G158" s="311"/>
      <c r="H158" s="311"/>
      <c r="I158" s="311"/>
      <c r="J158" s="175" t="s">
        <v>345</v>
      </c>
      <c r="K158" s="176">
        <v>1</v>
      </c>
      <c r="L158" s="312">
        <v>50</v>
      </c>
      <c r="M158" s="312"/>
      <c r="N158" s="313">
        <f t="shared" si="15"/>
        <v>50</v>
      </c>
      <c r="O158" s="310"/>
      <c r="P158" s="310"/>
      <c r="Q158" s="310"/>
      <c r="R158" s="140"/>
      <c r="T158" s="170" t="s">
        <v>5</v>
      </c>
      <c r="U158" s="43" t="s">
        <v>42</v>
      </c>
      <c r="V158" s="35"/>
      <c r="W158" s="171">
        <f t="shared" si="16"/>
        <v>0</v>
      </c>
      <c r="X158" s="171">
        <v>0</v>
      </c>
      <c r="Y158" s="171">
        <f t="shared" si="17"/>
        <v>0</v>
      </c>
      <c r="Z158" s="171">
        <v>0</v>
      </c>
      <c r="AA158" s="172">
        <f t="shared" si="18"/>
        <v>0</v>
      </c>
      <c r="AR158" s="18" t="s">
        <v>940</v>
      </c>
      <c r="AT158" s="18" t="s">
        <v>356</v>
      </c>
      <c r="AU158" s="18" t="s">
        <v>86</v>
      </c>
      <c r="AY158" s="18" t="s">
        <v>181</v>
      </c>
      <c r="BE158" s="113">
        <f t="shared" si="19"/>
        <v>0</v>
      </c>
      <c r="BF158" s="113">
        <f t="shared" si="20"/>
        <v>50</v>
      </c>
      <c r="BG158" s="113">
        <f t="shared" si="21"/>
        <v>0</v>
      </c>
      <c r="BH158" s="113">
        <f t="shared" si="22"/>
        <v>0</v>
      </c>
      <c r="BI158" s="113">
        <f t="shared" si="23"/>
        <v>0</v>
      </c>
      <c r="BJ158" s="18" t="s">
        <v>86</v>
      </c>
      <c r="BK158" s="113">
        <f t="shared" si="24"/>
        <v>50</v>
      </c>
      <c r="BL158" s="18" t="s">
        <v>363</v>
      </c>
      <c r="BM158" s="18" t="s">
        <v>387</v>
      </c>
    </row>
    <row r="159" spans="2:65" s="1" customFormat="1" ht="22.5" customHeight="1">
      <c r="B159" s="137"/>
      <c r="C159" s="173" t="s">
        <v>284</v>
      </c>
      <c r="D159" s="173" t="s">
        <v>356</v>
      </c>
      <c r="E159" s="174" t="s">
        <v>1009</v>
      </c>
      <c r="F159" s="311" t="s">
        <v>1010</v>
      </c>
      <c r="G159" s="311"/>
      <c r="H159" s="311"/>
      <c r="I159" s="311"/>
      <c r="J159" s="175" t="s">
        <v>345</v>
      </c>
      <c r="K159" s="176">
        <v>1</v>
      </c>
      <c r="L159" s="312">
        <v>65</v>
      </c>
      <c r="M159" s="312"/>
      <c r="N159" s="313">
        <f t="shared" si="15"/>
        <v>65</v>
      </c>
      <c r="O159" s="310"/>
      <c r="P159" s="310"/>
      <c r="Q159" s="310"/>
      <c r="R159" s="140"/>
      <c r="T159" s="170" t="s">
        <v>5</v>
      </c>
      <c r="U159" s="43" t="s">
        <v>42</v>
      </c>
      <c r="V159" s="35"/>
      <c r="W159" s="171">
        <f t="shared" si="16"/>
        <v>0</v>
      </c>
      <c r="X159" s="171">
        <v>0</v>
      </c>
      <c r="Y159" s="171">
        <f t="shared" si="17"/>
        <v>0</v>
      </c>
      <c r="Z159" s="171">
        <v>0</v>
      </c>
      <c r="AA159" s="172">
        <f t="shared" si="18"/>
        <v>0</v>
      </c>
      <c r="AR159" s="18" t="s">
        <v>940</v>
      </c>
      <c r="AT159" s="18" t="s">
        <v>356</v>
      </c>
      <c r="AU159" s="18" t="s">
        <v>86</v>
      </c>
      <c r="AY159" s="18" t="s">
        <v>181</v>
      </c>
      <c r="BE159" s="113">
        <f t="shared" si="19"/>
        <v>0</v>
      </c>
      <c r="BF159" s="113">
        <f t="shared" si="20"/>
        <v>65</v>
      </c>
      <c r="BG159" s="113">
        <f t="shared" si="21"/>
        <v>0</v>
      </c>
      <c r="BH159" s="113">
        <f t="shared" si="22"/>
        <v>0</v>
      </c>
      <c r="BI159" s="113">
        <f t="shared" si="23"/>
        <v>0</v>
      </c>
      <c r="BJ159" s="18" t="s">
        <v>86</v>
      </c>
      <c r="BK159" s="113">
        <f t="shared" si="24"/>
        <v>65</v>
      </c>
      <c r="BL159" s="18" t="s">
        <v>363</v>
      </c>
      <c r="BM159" s="18" t="s">
        <v>392</v>
      </c>
    </row>
    <row r="160" spans="2:65" s="1" customFormat="1" ht="31.5" customHeight="1">
      <c r="B160" s="137"/>
      <c r="C160" s="166" t="s">
        <v>287</v>
      </c>
      <c r="D160" s="166" t="s">
        <v>182</v>
      </c>
      <c r="E160" s="167" t="s">
        <v>1011</v>
      </c>
      <c r="F160" s="308" t="s">
        <v>1012</v>
      </c>
      <c r="G160" s="308"/>
      <c r="H160" s="308"/>
      <c r="I160" s="308"/>
      <c r="J160" s="168" t="s">
        <v>345</v>
      </c>
      <c r="K160" s="169">
        <v>1</v>
      </c>
      <c r="L160" s="309">
        <v>12.57</v>
      </c>
      <c r="M160" s="309"/>
      <c r="N160" s="310">
        <f t="shared" si="15"/>
        <v>12.57</v>
      </c>
      <c r="O160" s="310"/>
      <c r="P160" s="310"/>
      <c r="Q160" s="310"/>
      <c r="R160" s="140"/>
      <c r="T160" s="170" t="s">
        <v>5</v>
      </c>
      <c r="U160" s="43" t="s">
        <v>42</v>
      </c>
      <c r="V160" s="35"/>
      <c r="W160" s="171">
        <f t="shared" si="16"/>
        <v>0</v>
      </c>
      <c r="X160" s="171">
        <v>0</v>
      </c>
      <c r="Y160" s="171">
        <f t="shared" si="17"/>
        <v>0</v>
      </c>
      <c r="Z160" s="171">
        <v>0</v>
      </c>
      <c r="AA160" s="172">
        <f t="shared" si="18"/>
        <v>0</v>
      </c>
      <c r="AR160" s="18" t="s">
        <v>363</v>
      </c>
      <c r="AT160" s="18" t="s">
        <v>182</v>
      </c>
      <c r="AU160" s="18" t="s">
        <v>86</v>
      </c>
      <c r="AY160" s="18" t="s">
        <v>181</v>
      </c>
      <c r="BE160" s="113">
        <f t="shared" si="19"/>
        <v>0</v>
      </c>
      <c r="BF160" s="113">
        <f t="shared" si="20"/>
        <v>12.57</v>
      </c>
      <c r="BG160" s="113">
        <f t="shared" si="21"/>
        <v>0</v>
      </c>
      <c r="BH160" s="113">
        <f t="shared" si="22"/>
        <v>0</v>
      </c>
      <c r="BI160" s="113">
        <f t="shared" si="23"/>
        <v>0</v>
      </c>
      <c r="BJ160" s="18" t="s">
        <v>86</v>
      </c>
      <c r="BK160" s="113">
        <f t="shared" si="24"/>
        <v>12.57</v>
      </c>
      <c r="BL160" s="18" t="s">
        <v>363</v>
      </c>
      <c r="BM160" s="18" t="s">
        <v>398</v>
      </c>
    </row>
    <row r="161" spans="2:65" s="1" customFormat="1" ht="22.5" customHeight="1">
      <c r="B161" s="137"/>
      <c r="C161" s="173" t="s">
        <v>290</v>
      </c>
      <c r="D161" s="173" t="s">
        <v>356</v>
      </c>
      <c r="E161" s="174" t="s">
        <v>1013</v>
      </c>
      <c r="F161" s="311" t="s">
        <v>1014</v>
      </c>
      <c r="G161" s="311"/>
      <c r="H161" s="311"/>
      <c r="I161" s="311"/>
      <c r="J161" s="175" t="s">
        <v>345</v>
      </c>
      <c r="K161" s="176">
        <v>1</v>
      </c>
      <c r="L161" s="312">
        <v>13.87</v>
      </c>
      <c r="M161" s="312"/>
      <c r="N161" s="313">
        <f t="shared" si="15"/>
        <v>13.87</v>
      </c>
      <c r="O161" s="310"/>
      <c r="P161" s="310"/>
      <c r="Q161" s="310"/>
      <c r="R161" s="140"/>
      <c r="T161" s="170" t="s">
        <v>5</v>
      </c>
      <c r="U161" s="43" t="s">
        <v>42</v>
      </c>
      <c r="V161" s="35"/>
      <c r="W161" s="171">
        <f t="shared" si="16"/>
        <v>0</v>
      </c>
      <c r="X161" s="171">
        <v>0</v>
      </c>
      <c r="Y161" s="171">
        <f t="shared" si="17"/>
        <v>0</v>
      </c>
      <c r="Z161" s="171">
        <v>0</v>
      </c>
      <c r="AA161" s="172">
        <f t="shared" si="18"/>
        <v>0</v>
      </c>
      <c r="AR161" s="18" t="s">
        <v>940</v>
      </c>
      <c r="AT161" s="18" t="s">
        <v>356</v>
      </c>
      <c r="AU161" s="18" t="s">
        <v>86</v>
      </c>
      <c r="AY161" s="18" t="s">
        <v>181</v>
      </c>
      <c r="BE161" s="113">
        <f t="shared" si="19"/>
        <v>0</v>
      </c>
      <c r="BF161" s="113">
        <f t="shared" si="20"/>
        <v>13.87</v>
      </c>
      <c r="BG161" s="113">
        <f t="shared" si="21"/>
        <v>0</v>
      </c>
      <c r="BH161" s="113">
        <f t="shared" si="22"/>
        <v>0</v>
      </c>
      <c r="BI161" s="113">
        <f t="shared" si="23"/>
        <v>0</v>
      </c>
      <c r="BJ161" s="18" t="s">
        <v>86</v>
      </c>
      <c r="BK161" s="113">
        <f t="shared" si="24"/>
        <v>13.87</v>
      </c>
      <c r="BL161" s="18" t="s">
        <v>363</v>
      </c>
      <c r="BM161" s="18" t="s">
        <v>404</v>
      </c>
    </row>
    <row r="162" spans="2:65" s="1" customFormat="1" ht="31.5" customHeight="1">
      <c r="B162" s="137"/>
      <c r="C162" s="166" t="s">
        <v>293</v>
      </c>
      <c r="D162" s="166" t="s">
        <v>182</v>
      </c>
      <c r="E162" s="167" t="s">
        <v>1015</v>
      </c>
      <c r="F162" s="308" t="s">
        <v>1016</v>
      </c>
      <c r="G162" s="308"/>
      <c r="H162" s="308"/>
      <c r="I162" s="308"/>
      <c r="J162" s="168" t="s">
        <v>345</v>
      </c>
      <c r="K162" s="169">
        <v>139</v>
      </c>
      <c r="L162" s="309">
        <v>5</v>
      </c>
      <c r="M162" s="309"/>
      <c r="N162" s="310">
        <f t="shared" si="15"/>
        <v>695</v>
      </c>
      <c r="O162" s="310"/>
      <c r="P162" s="310"/>
      <c r="Q162" s="310"/>
      <c r="R162" s="140"/>
      <c r="T162" s="170" t="s">
        <v>5</v>
      </c>
      <c r="U162" s="43" t="s">
        <v>42</v>
      </c>
      <c r="V162" s="35"/>
      <c r="W162" s="171">
        <f t="shared" si="16"/>
        <v>0</v>
      </c>
      <c r="X162" s="171">
        <v>0</v>
      </c>
      <c r="Y162" s="171">
        <f t="shared" si="17"/>
        <v>0</v>
      </c>
      <c r="Z162" s="171">
        <v>0</v>
      </c>
      <c r="AA162" s="172">
        <f t="shared" si="18"/>
        <v>0</v>
      </c>
      <c r="AR162" s="18" t="s">
        <v>363</v>
      </c>
      <c r="AT162" s="18" t="s">
        <v>182</v>
      </c>
      <c r="AU162" s="18" t="s">
        <v>86</v>
      </c>
      <c r="AY162" s="18" t="s">
        <v>181</v>
      </c>
      <c r="BE162" s="113">
        <f t="shared" si="19"/>
        <v>0</v>
      </c>
      <c r="BF162" s="113">
        <f t="shared" si="20"/>
        <v>695</v>
      </c>
      <c r="BG162" s="113">
        <f t="shared" si="21"/>
        <v>0</v>
      </c>
      <c r="BH162" s="113">
        <f t="shared" si="22"/>
        <v>0</v>
      </c>
      <c r="BI162" s="113">
        <f t="shared" si="23"/>
        <v>0</v>
      </c>
      <c r="BJ162" s="18" t="s">
        <v>86</v>
      </c>
      <c r="BK162" s="113">
        <f t="shared" si="24"/>
        <v>695</v>
      </c>
      <c r="BL162" s="18" t="s">
        <v>363</v>
      </c>
      <c r="BM162" s="18" t="s">
        <v>410</v>
      </c>
    </row>
    <row r="163" spans="2:65" s="1" customFormat="1" ht="22.5" customHeight="1">
      <c r="B163" s="137"/>
      <c r="C163" s="173" t="s">
        <v>296</v>
      </c>
      <c r="D163" s="173" t="s">
        <v>356</v>
      </c>
      <c r="E163" s="174" t="s">
        <v>1017</v>
      </c>
      <c r="F163" s="311" t="s">
        <v>1018</v>
      </c>
      <c r="G163" s="311"/>
      <c r="H163" s="311"/>
      <c r="I163" s="311"/>
      <c r="J163" s="175" t="s">
        <v>345</v>
      </c>
      <c r="K163" s="176">
        <v>6</v>
      </c>
      <c r="L163" s="312">
        <v>3.36</v>
      </c>
      <c r="M163" s="312"/>
      <c r="N163" s="313">
        <f t="shared" si="15"/>
        <v>20.16</v>
      </c>
      <c r="O163" s="310"/>
      <c r="P163" s="310"/>
      <c r="Q163" s="310"/>
      <c r="R163" s="140"/>
      <c r="T163" s="170" t="s">
        <v>5</v>
      </c>
      <c r="U163" s="43" t="s">
        <v>42</v>
      </c>
      <c r="V163" s="35"/>
      <c r="W163" s="171">
        <f t="shared" si="16"/>
        <v>0</v>
      </c>
      <c r="X163" s="171">
        <v>0</v>
      </c>
      <c r="Y163" s="171">
        <f t="shared" si="17"/>
        <v>0</v>
      </c>
      <c r="Z163" s="171">
        <v>0</v>
      </c>
      <c r="AA163" s="172">
        <f t="shared" si="18"/>
        <v>0</v>
      </c>
      <c r="AR163" s="18" t="s">
        <v>940</v>
      </c>
      <c r="AT163" s="18" t="s">
        <v>356</v>
      </c>
      <c r="AU163" s="18" t="s">
        <v>86</v>
      </c>
      <c r="AY163" s="18" t="s">
        <v>181</v>
      </c>
      <c r="BE163" s="113">
        <f t="shared" si="19"/>
        <v>0</v>
      </c>
      <c r="BF163" s="113">
        <f t="shared" si="20"/>
        <v>20.16</v>
      </c>
      <c r="BG163" s="113">
        <f t="shared" si="21"/>
        <v>0</v>
      </c>
      <c r="BH163" s="113">
        <f t="shared" si="22"/>
        <v>0</v>
      </c>
      <c r="BI163" s="113">
        <f t="shared" si="23"/>
        <v>0</v>
      </c>
      <c r="BJ163" s="18" t="s">
        <v>86</v>
      </c>
      <c r="BK163" s="113">
        <f t="shared" si="24"/>
        <v>20.16</v>
      </c>
      <c r="BL163" s="18" t="s">
        <v>363</v>
      </c>
      <c r="BM163" s="18" t="s">
        <v>416</v>
      </c>
    </row>
    <row r="164" spans="2:65" s="1" customFormat="1" ht="22.5" customHeight="1">
      <c r="B164" s="137"/>
      <c r="C164" s="173" t="s">
        <v>299</v>
      </c>
      <c r="D164" s="173" t="s">
        <v>356</v>
      </c>
      <c r="E164" s="174" t="s">
        <v>1019</v>
      </c>
      <c r="F164" s="311" t="s">
        <v>1020</v>
      </c>
      <c r="G164" s="311"/>
      <c r="H164" s="311"/>
      <c r="I164" s="311"/>
      <c r="J164" s="175" t="s">
        <v>345</v>
      </c>
      <c r="K164" s="176">
        <v>1</v>
      </c>
      <c r="L164" s="312">
        <v>45</v>
      </c>
      <c r="M164" s="312"/>
      <c r="N164" s="313">
        <f t="shared" si="15"/>
        <v>45</v>
      </c>
      <c r="O164" s="310"/>
      <c r="P164" s="310"/>
      <c r="Q164" s="310"/>
      <c r="R164" s="140"/>
      <c r="T164" s="170" t="s">
        <v>5</v>
      </c>
      <c r="U164" s="43" t="s">
        <v>42</v>
      </c>
      <c r="V164" s="35"/>
      <c r="W164" s="171">
        <f t="shared" si="16"/>
        <v>0</v>
      </c>
      <c r="X164" s="171">
        <v>0</v>
      </c>
      <c r="Y164" s="171">
        <f t="shared" si="17"/>
        <v>0</v>
      </c>
      <c r="Z164" s="171">
        <v>0</v>
      </c>
      <c r="AA164" s="172">
        <f t="shared" si="18"/>
        <v>0</v>
      </c>
      <c r="AR164" s="18" t="s">
        <v>940</v>
      </c>
      <c r="AT164" s="18" t="s">
        <v>356</v>
      </c>
      <c r="AU164" s="18" t="s">
        <v>86</v>
      </c>
      <c r="AY164" s="18" t="s">
        <v>181</v>
      </c>
      <c r="BE164" s="113">
        <f t="shared" si="19"/>
        <v>0</v>
      </c>
      <c r="BF164" s="113">
        <f t="shared" si="20"/>
        <v>45</v>
      </c>
      <c r="BG164" s="113">
        <f t="shared" si="21"/>
        <v>0</v>
      </c>
      <c r="BH164" s="113">
        <f t="shared" si="22"/>
        <v>0</v>
      </c>
      <c r="BI164" s="113">
        <f t="shared" si="23"/>
        <v>0</v>
      </c>
      <c r="BJ164" s="18" t="s">
        <v>86</v>
      </c>
      <c r="BK164" s="113">
        <f t="shared" si="24"/>
        <v>45</v>
      </c>
      <c r="BL164" s="18" t="s">
        <v>363</v>
      </c>
      <c r="BM164" s="18" t="s">
        <v>423</v>
      </c>
    </row>
    <row r="165" spans="2:65" s="1" customFormat="1" ht="22.5" customHeight="1">
      <c r="B165" s="137"/>
      <c r="C165" s="173" t="s">
        <v>302</v>
      </c>
      <c r="D165" s="173" t="s">
        <v>356</v>
      </c>
      <c r="E165" s="174" t="s">
        <v>1021</v>
      </c>
      <c r="F165" s="311" t="s">
        <v>1022</v>
      </c>
      <c r="G165" s="311"/>
      <c r="H165" s="311"/>
      <c r="I165" s="311"/>
      <c r="J165" s="175" t="s">
        <v>345</v>
      </c>
      <c r="K165" s="176">
        <v>17</v>
      </c>
      <c r="L165" s="312">
        <v>35</v>
      </c>
      <c r="M165" s="312"/>
      <c r="N165" s="313">
        <f t="shared" si="15"/>
        <v>595</v>
      </c>
      <c r="O165" s="310"/>
      <c r="P165" s="310"/>
      <c r="Q165" s="310"/>
      <c r="R165" s="140"/>
      <c r="T165" s="170" t="s">
        <v>5</v>
      </c>
      <c r="U165" s="43" t="s">
        <v>42</v>
      </c>
      <c r="V165" s="35"/>
      <c r="W165" s="171">
        <f t="shared" si="16"/>
        <v>0</v>
      </c>
      <c r="X165" s="171">
        <v>0</v>
      </c>
      <c r="Y165" s="171">
        <f t="shared" si="17"/>
        <v>0</v>
      </c>
      <c r="Z165" s="171">
        <v>0</v>
      </c>
      <c r="AA165" s="172">
        <f t="shared" si="18"/>
        <v>0</v>
      </c>
      <c r="AR165" s="18" t="s">
        <v>940</v>
      </c>
      <c r="AT165" s="18" t="s">
        <v>356</v>
      </c>
      <c r="AU165" s="18" t="s">
        <v>86</v>
      </c>
      <c r="AY165" s="18" t="s">
        <v>181</v>
      </c>
      <c r="BE165" s="113">
        <f t="shared" si="19"/>
        <v>0</v>
      </c>
      <c r="BF165" s="113">
        <f t="shared" si="20"/>
        <v>595</v>
      </c>
      <c r="BG165" s="113">
        <f t="shared" si="21"/>
        <v>0</v>
      </c>
      <c r="BH165" s="113">
        <f t="shared" si="22"/>
        <v>0</v>
      </c>
      <c r="BI165" s="113">
        <f t="shared" si="23"/>
        <v>0</v>
      </c>
      <c r="BJ165" s="18" t="s">
        <v>86</v>
      </c>
      <c r="BK165" s="113">
        <f t="shared" si="24"/>
        <v>595</v>
      </c>
      <c r="BL165" s="18" t="s">
        <v>363</v>
      </c>
      <c r="BM165" s="18" t="s">
        <v>429</v>
      </c>
    </row>
    <row r="166" spans="2:65" s="1" customFormat="1" ht="22.5" customHeight="1">
      <c r="B166" s="137"/>
      <c r="C166" s="173" t="s">
        <v>305</v>
      </c>
      <c r="D166" s="173" t="s">
        <v>356</v>
      </c>
      <c r="E166" s="174" t="s">
        <v>1023</v>
      </c>
      <c r="F166" s="311" t="s">
        <v>1024</v>
      </c>
      <c r="G166" s="311"/>
      <c r="H166" s="311"/>
      <c r="I166" s="311"/>
      <c r="J166" s="175" t="s">
        <v>345</v>
      </c>
      <c r="K166" s="176">
        <v>32</v>
      </c>
      <c r="L166" s="312">
        <v>45</v>
      </c>
      <c r="M166" s="312"/>
      <c r="N166" s="313">
        <f t="shared" si="15"/>
        <v>1440</v>
      </c>
      <c r="O166" s="310"/>
      <c r="P166" s="310"/>
      <c r="Q166" s="310"/>
      <c r="R166" s="140"/>
      <c r="T166" s="170" t="s">
        <v>5</v>
      </c>
      <c r="U166" s="43" t="s">
        <v>42</v>
      </c>
      <c r="V166" s="35"/>
      <c r="W166" s="171">
        <f t="shared" si="16"/>
        <v>0</v>
      </c>
      <c r="X166" s="171">
        <v>0</v>
      </c>
      <c r="Y166" s="171">
        <f t="shared" si="17"/>
        <v>0</v>
      </c>
      <c r="Z166" s="171">
        <v>0</v>
      </c>
      <c r="AA166" s="172">
        <f t="shared" si="18"/>
        <v>0</v>
      </c>
      <c r="AR166" s="18" t="s">
        <v>940</v>
      </c>
      <c r="AT166" s="18" t="s">
        <v>356</v>
      </c>
      <c r="AU166" s="18" t="s">
        <v>86</v>
      </c>
      <c r="AY166" s="18" t="s">
        <v>181</v>
      </c>
      <c r="BE166" s="113">
        <f t="shared" si="19"/>
        <v>0</v>
      </c>
      <c r="BF166" s="113">
        <f t="shared" si="20"/>
        <v>1440</v>
      </c>
      <c r="BG166" s="113">
        <f t="shared" si="21"/>
        <v>0</v>
      </c>
      <c r="BH166" s="113">
        <f t="shared" si="22"/>
        <v>0</v>
      </c>
      <c r="BI166" s="113">
        <f t="shared" si="23"/>
        <v>0</v>
      </c>
      <c r="BJ166" s="18" t="s">
        <v>86</v>
      </c>
      <c r="BK166" s="113">
        <f t="shared" si="24"/>
        <v>1440</v>
      </c>
      <c r="BL166" s="18" t="s">
        <v>363</v>
      </c>
      <c r="BM166" s="18" t="s">
        <v>435</v>
      </c>
    </row>
    <row r="167" spans="2:65" s="1" customFormat="1" ht="31.5" customHeight="1">
      <c r="B167" s="137"/>
      <c r="C167" s="173" t="s">
        <v>308</v>
      </c>
      <c r="D167" s="173" t="s">
        <v>356</v>
      </c>
      <c r="E167" s="174" t="s">
        <v>1025</v>
      </c>
      <c r="F167" s="311" t="s">
        <v>1026</v>
      </c>
      <c r="G167" s="311"/>
      <c r="H167" s="311"/>
      <c r="I167" s="311"/>
      <c r="J167" s="175" t="s">
        <v>345</v>
      </c>
      <c r="K167" s="176">
        <v>11</v>
      </c>
      <c r="L167" s="312">
        <v>28</v>
      </c>
      <c r="M167" s="312"/>
      <c r="N167" s="313">
        <f t="shared" si="15"/>
        <v>308</v>
      </c>
      <c r="O167" s="310"/>
      <c r="P167" s="310"/>
      <c r="Q167" s="310"/>
      <c r="R167" s="140"/>
      <c r="T167" s="170" t="s">
        <v>5</v>
      </c>
      <c r="U167" s="43" t="s">
        <v>42</v>
      </c>
      <c r="V167" s="35"/>
      <c r="W167" s="171">
        <f t="shared" si="16"/>
        <v>0</v>
      </c>
      <c r="X167" s="171">
        <v>0</v>
      </c>
      <c r="Y167" s="171">
        <f t="shared" si="17"/>
        <v>0</v>
      </c>
      <c r="Z167" s="171">
        <v>0</v>
      </c>
      <c r="AA167" s="172">
        <f t="shared" si="18"/>
        <v>0</v>
      </c>
      <c r="AR167" s="18" t="s">
        <v>940</v>
      </c>
      <c r="AT167" s="18" t="s">
        <v>356</v>
      </c>
      <c r="AU167" s="18" t="s">
        <v>86</v>
      </c>
      <c r="AY167" s="18" t="s">
        <v>181</v>
      </c>
      <c r="BE167" s="113">
        <f t="shared" si="19"/>
        <v>0</v>
      </c>
      <c r="BF167" s="113">
        <f t="shared" si="20"/>
        <v>308</v>
      </c>
      <c r="BG167" s="113">
        <f t="shared" si="21"/>
        <v>0</v>
      </c>
      <c r="BH167" s="113">
        <f t="shared" si="22"/>
        <v>0</v>
      </c>
      <c r="BI167" s="113">
        <f t="shared" si="23"/>
        <v>0</v>
      </c>
      <c r="BJ167" s="18" t="s">
        <v>86</v>
      </c>
      <c r="BK167" s="113">
        <f t="shared" si="24"/>
        <v>308</v>
      </c>
      <c r="BL167" s="18" t="s">
        <v>363</v>
      </c>
      <c r="BM167" s="18" t="s">
        <v>441</v>
      </c>
    </row>
    <row r="168" spans="2:65" s="1" customFormat="1" ht="22.5" customHeight="1">
      <c r="B168" s="137"/>
      <c r="C168" s="173" t="s">
        <v>311</v>
      </c>
      <c r="D168" s="173" t="s">
        <v>356</v>
      </c>
      <c r="E168" s="174" t="s">
        <v>1027</v>
      </c>
      <c r="F168" s="311" t="s">
        <v>1028</v>
      </c>
      <c r="G168" s="311"/>
      <c r="H168" s="311"/>
      <c r="I168" s="311"/>
      <c r="J168" s="175" t="s">
        <v>345</v>
      </c>
      <c r="K168" s="176">
        <v>8</v>
      </c>
      <c r="L168" s="312">
        <v>159</v>
      </c>
      <c r="M168" s="312"/>
      <c r="N168" s="313">
        <f t="shared" si="15"/>
        <v>1272</v>
      </c>
      <c r="O168" s="310"/>
      <c r="P168" s="310"/>
      <c r="Q168" s="310"/>
      <c r="R168" s="140"/>
      <c r="T168" s="170" t="s">
        <v>5</v>
      </c>
      <c r="U168" s="43" t="s">
        <v>42</v>
      </c>
      <c r="V168" s="35"/>
      <c r="W168" s="171">
        <f t="shared" si="16"/>
        <v>0</v>
      </c>
      <c r="X168" s="171">
        <v>0</v>
      </c>
      <c r="Y168" s="171">
        <f t="shared" si="17"/>
        <v>0</v>
      </c>
      <c r="Z168" s="171">
        <v>0</v>
      </c>
      <c r="AA168" s="172">
        <f t="shared" si="18"/>
        <v>0</v>
      </c>
      <c r="AR168" s="18" t="s">
        <v>940</v>
      </c>
      <c r="AT168" s="18" t="s">
        <v>356</v>
      </c>
      <c r="AU168" s="18" t="s">
        <v>86</v>
      </c>
      <c r="AY168" s="18" t="s">
        <v>181</v>
      </c>
      <c r="BE168" s="113">
        <f t="shared" si="19"/>
        <v>0</v>
      </c>
      <c r="BF168" s="113">
        <f t="shared" si="20"/>
        <v>1272</v>
      </c>
      <c r="BG168" s="113">
        <f t="shared" si="21"/>
        <v>0</v>
      </c>
      <c r="BH168" s="113">
        <f t="shared" si="22"/>
        <v>0</v>
      </c>
      <c r="BI168" s="113">
        <f t="shared" si="23"/>
        <v>0</v>
      </c>
      <c r="BJ168" s="18" t="s">
        <v>86</v>
      </c>
      <c r="BK168" s="113">
        <f t="shared" si="24"/>
        <v>1272</v>
      </c>
      <c r="BL168" s="18" t="s">
        <v>363</v>
      </c>
      <c r="BM168" s="18" t="s">
        <v>447</v>
      </c>
    </row>
    <row r="169" spans="2:65" s="1" customFormat="1" ht="22.5" customHeight="1">
      <c r="B169" s="137"/>
      <c r="C169" s="173" t="s">
        <v>313</v>
      </c>
      <c r="D169" s="173" t="s">
        <v>356</v>
      </c>
      <c r="E169" s="174" t="s">
        <v>1029</v>
      </c>
      <c r="F169" s="311" t="s">
        <v>1030</v>
      </c>
      <c r="G169" s="311"/>
      <c r="H169" s="311"/>
      <c r="I169" s="311"/>
      <c r="J169" s="175" t="s">
        <v>345</v>
      </c>
      <c r="K169" s="176">
        <v>7</v>
      </c>
      <c r="L169" s="312">
        <v>100</v>
      </c>
      <c r="M169" s="312"/>
      <c r="N169" s="313">
        <f t="shared" si="15"/>
        <v>700</v>
      </c>
      <c r="O169" s="310"/>
      <c r="P169" s="310"/>
      <c r="Q169" s="310"/>
      <c r="R169" s="140"/>
      <c r="T169" s="170" t="s">
        <v>5</v>
      </c>
      <c r="U169" s="43" t="s">
        <v>42</v>
      </c>
      <c r="V169" s="35"/>
      <c r="W169" s="171">
        <f t="shared" si="16"/>
        <v>0</v>
      </c>
      <c r="X169" s="171">
        <v>0</v>
      </c>
      <c r="Y169" s="171">
        <f t="shared" si="17"/>
        <v>0</v>
      </c>
      <c r="Z169" s="171">
        <v>0</v>
      </c>
      <c r="AA169" s="172">
        <f t="shared" si="18"/>
        <v>0</v>
      </c>
      <c r="AR169" s="18" t="s">
        <v>940</v>
      </c>
      <c r="AT169" s="18" t="s">
        <v>356</v>
      </c>
      <c r="AU169" s="18" t="s">
        <v>86</v>
      </c>
      <c r="AY169" s="18" t="s">
        <v>181</v>
      </c>
      <c r="BE169" s="113">
        <f t="shared" si="19"/>
        <v>0</v>
      </c>
      <c r="BF169" s="113">
        <f t="shared" si="20"/>
        <v>700</v>
      </c>
      <c r="BG169" s="113">
        <f t="shared" si="21"/>
        <v>0</v>
      </c>
      <c r="BH169" s="113">
        <f t="shared" si="22"/>
        <v>0</v>
      </c>
      <c r="BI169" s="113">
        <f t="shared" si="23"/>
        <v>0</v>
      </c>
      <c r="BJ169" s="18" t="s">
        <v>86</v>
      </c>
      <c r="BK169" s="113">
        <f t="shared" si="24"/>
        <v>700</v>
      </c>
      <c r="BL169" s="18" t="s">
        <v>363</v>
      </c>
      <c r="BM169" s="18" t="s">
        <v>453</v>
      </c>
    </row>
    <row r="170" spans="2:65" s="1" customFormat="1" ht="22.5" customHeight="1">
      <c r="B170" s="137"/>
      <c r="C170" s="173" t="s">
        <v>316</v>
      </c>
      <c r="D170" s="173" t="s">
        <v>356</v>
      </c>
      <c r="E170" s="174" t="s">
        <v>1031</v>
      </c>
      <c r="F170" s="311" t="s">
        <v>1032</v>
      </c>
      <c r="G170" s="311"/>
      <c r="H170" s="311"/>
      <c r="I170" s="311"/>
      <c r="J170" s="175" t="s">
        <v>345</v>
      </c>
      <c r="K170" s="176">
        <v>5</v>
      </c>
      <c r="L170" s="312">
        <v>30</v>
      </c>
      <c r="M170" s="312"/>
      <c r="N170" s="313">
        <f t="shared" si="15"/>
        <v>150</v>
      </c>
      <c r="O170" s="310"/>
      <c r="P170" s="310"/>
      <c r="Q170" s="310"/>
      <c r="R170" s="140"/>
      <c r="T170" s="170" t="s">
        <v>5</v>
      </c>
      <c r="U170" s="43" t="s">
        <v>42</v>
      </c>
      <c r="V170" s="35"/>
      <c r="W170" s="171">
        <f t="shared" si="16"/>
        <v>0</v>
      </c>
      <c r="X170" s="171">
        <v>0</v>
      </c>
      <c r="Y170" s="171">
        <f t="shared" si="17"/>
        <v>0</v>
      </c>
      <c r="Z170" s="171">
        <v>0</v>
      </c>
      <c r="AA170" s="172">
        <f t="shared" si="18"/>
        <v>0</v>
      </c>
      <c r="AR170" s="18" t="s">
        <v>940</v>
      </c>
      <c r="AT170" s="18" t="s">
        <v>356</v>
      </c>
      <c r="AU170" s="18" t="s">
        <v>86</v>
      </c>
      <c r="AY170" s="18" t="s">
        <v>181</v>
      </c>
      <c r="BE170" s="113">
        <f t="shared" si="19"/>
        <v>0</v>
      </c>
      <c r="BF170" s="113">
        <f t="shared" si="20"/>
        <v>150</v>
      </c>
      <c r="BG170" s="113">
        <f t="shared" si="21"/>
        <v>0</v>
      </c>
      <c r="BH170" s="113">
        <f t="shared" si="22"/>
        <v>0</v>
      </c>
      <c r="BI170" s="113">
        <f t="shared" si="23"/>
        <v>0</v>
      </c>
      <c r="BJ170" s="18" t="s">
        <v>86</v>
      </c>
      <c r="BK170" s="113">
        <f t="shared" si="24"/>
        <v>150</v>
      </c>
      <c r="BL170" s="18" t="s">
        <v>363</v>
      </c>
      <c r="BM170" s="18" t="s">
        <v>459</v>
      </c>
    </row>
    <row r="171" spans="2:65" s="1" customFormat="1" ht="22.5" customHeight="1">
      <c r="B171" s="137"/>
      <c r="C171" s="173" t="s">
        <v>319</v>
      </c>
      <c r="D171" s="173" t="s">
        <v>356</v>
      </c>
      <c r="E171" s="174" t="s">
        <v>1033</v>
      </c>
      <c r="F171" s="311" t="s">
        <v>1034</v>
      </c>
      <c r="G171" s="311"/>
      <c r="H171" s="311"/>
      <c r="I171" s="311"/>
      <c r="J171" s="175" t="s">
        <v>345</v>
      </c>
      <c r="K171" s="176">
        <v>3</v>
      </c>
      <c r="L171" s="312">
        <v>200</v>
      </c>
      <c r="M171" s="312"/>
      <c r="N171" s="313">
        <f t="shared" si="15"/>
        <v>600</v>
      </c>
      <c r="O171" s="310"/>
      <c r="P171" s="310"/>
      <c r="Q171" s="310"/>
      <c r="R171" s="140"/>
      <c r="T171" s="170" t="s">
        <v>5</v>
      </c>
      <c r="U171" s="43" t="s">
        <v>42</v>
      </c>
      <c r="V171" s="35"/>
      <c r="W171" s="171">
        <f t="shared" si="16"/>
        <v>0</v>
      </c>
      <c r="X171" s="171">
        <v>0</v>
      </c>
      <c r="Y171" s="171">
        <f t="shared" si="17"/>
        <v>0</v>
      </c>
      <c r="Z171" s="171">
        <v>0</v>
      </c>
      <c r="AA171" s="172">
        <f t="shared" si="18"/>
        <v>0</v>
      </c>
      <c r="AR171" s="18" t="s">
        <v>940</v>
      </c>
      <c r="AT171" s="18" t="s">
        <v>356</v>
      </c>
      <c r="AU171" s="18" t="s">
        <v>86</v>
      </c>
      <c r="AY171" s="18" t="s">
        <v>181</v>
      </c>
      <c r="BE171" s="113">
        <f t="shared" si="19"/>
        <v>0</v>
      </c>
      <c r="BF171" s="113">
        <f t="shared" si="20"/>
        <v>600</v>
      </c>
      <c r="BG171" s="113">
        <f t="shared" si="21"/>
        <v>0</v>
      </c>
      <c r="BH171" s="113">
        <f t="shared" si="22"/>
        <v>0</v>
      </c>
      <c r="BI171" s="113">
        <f t="shared" si="23"/>
        <v>0</v>
      </c>
      <c r="BJ171" s="18" t="s">
        <v>86</v>
      </c>
      <c r="BK171" s="113">
        <f t="shared" si="24"/>
        <v>600</v>
      </c>
      <c r="BL171" s="18" t="s">
        <v>363</v>
      </c>
      <c r="BM171" s="18" t="s">
        <v>465</v>
      </c>
    </row>
    <row r="172" spans="2:65" s="1" customFormat="1" ht="22.5" customHeight="1">
      <c r="B172" s="137"/>
      <c r="C172" s="173" t="s">
        <v>322</v>
      </c>
      <c r="D172" s="173" t="s">
        <v>356</v>
      </c>
      <c r="E172" s="174" t="s">
        <v>1035</v>
      </c>
      <c r="F172" s="311" t="s">
        <v>1036</v>
      </c>
      <c r="G172" s="311"/>
      <c r="H172" s="311"/>
      <c r="I172" s="311"/>
      <c r="J172" s="175" t="s">
        <v>345</v>
      </c>
      <c r="K172" s="176">
        <v>12</v>
      </c>
      <c r="L172" s="312">
        <v>70</v>
      </c>
      <c r="M172" s="312"/>
      <c r="N172" s="313">
        <f t="shared" si="15"/>
        <v>840</v>
      </c>
      <c r="O172" s="310"/>
      <c r="P172" s="310"/>
      <c r="Q172" s="310"/>
      <c r="R172" s="140"/>
      <c r="T172" s="170" t="s">
        <v>5</v>
      </c>
      <c r="U172" s="43" t="s">
        <v>42</v>
      </c>
      <c r="V172" s="35"/>
      <c r="W172" s="171">
        <f t="shared" si="16"/>
        <v>0</v>
      </c>
      <c r="X172" s="171">
        <v>0</v>
      </c>
      <c r="Y172" s="171">
        <f t="shared" si="17"/>
        <v>0</v>
      </c>
      <c r="Z172" s="171">
        <v>0</v>
      </c>
      <c r="AA172" s="172">
        <f t="shared" si="18"/>
        <v>0</v>
      </c>
      <c r="AR172" s="18" t="s">
        <v>940</v>
      </c>
      <c r="AT172" s="18" t="s">
        <v>356</v>
      </c>
      <c r="AU172" s="18" t="s">
        <v>86</v>
      </c>
      <c r="AY172" s="18" t="s">
        <v>181</v>
      </c>
      <c r="BE172" s="113">
        <f t="shared" si="19"/>
        <v>0</v>
      </c>
      <c r="BF172" s="113">
        <f t="shared" si="20"/>
        <v>840</v>
      </c>
      <c r="BG172" s="113">
        <f t="shared" si="21"/>
        <v>0</v>
      </c>
      <c r="BH172" s="113">
        <f t="shared" si="22"/>
        <v>0</v>
      </c>
      <c r="BI172" s="113">
        <f t="shared" si="23"/>
        <v>0</v>
      </c>
      <c r="BJ172" s="18" t="s">
        <v>86</v>
      </c>
      <c r="BK172" s="113">
        <f t="shared" si="24"/>
        <v>840</v>
      </c>
      <c r="BL172" s="18" t="s">
        <v>363</v>
      </c>
      <c r="BM172" s="18" t="s">
        <v>470</v>
      </c>
    </row>
    <row r="173" spans="2:65" s="1" customFormat="1" ht="22.5" customHeight="1">
      <c r="B173" s="137"/>
      <c r="C173" s="173" t="s">
        <v>324</v>
      </c>
      <c r="D173" s="173" t="s">
        <v>356</v>
      </c>
      <c r="E173" s="174" t="s">
        <v>1037</v>
      </c>
      <c r="F173" s="311" t="s">
        <v>1038</v>
      </c>
      <c r="G173" s="311"/>
      <c r="H173" s="311"/>
      <c r="I173" s="311"/>
      <c r="J173" s="175" t="s">
        <v>345</v>
      </c>
      <c r="K173" s="176">
        <v>3</v>
      </c>
      <c r="L173" s="312">
        <v>200</v>
      </c>
      <c r="M173" s="312"/>
      <c r="N173" s="313">
        <f t="shared" si="15"/>
        <v>600</v>
      </c>
      <c r="O173" s="310"/>
      <c r="P173" s="310"/>
      <c r="Q173" s="310"/>
      <c r="R173" s="140"/>
      <c r="T173" s="170" t="s">
        <v>5</v>
      </c>
      <c r="U173" s="43" t="s">
        <v>42</v>
      </c>
      <c r="V173" s="35"/>
      <c r="W173" s="171">
        <f t="shared" si="16"/>
        <v>0</v>
      </c>
      <c r="X173" s="171">
        <v>0</v>
      </c>
      <c r="Y173" s="171">
        <f t="shared" si="17"/>
        <v>0</v>
      </c>
      <c r="Z173" s="171">
        <v>0</v>
      </c>
      <c r="AA173" s="172">
        <f t="shared" si="18"/>
        <v>0</v>
      </c>
      <c r="AR173" s="18" t="s">
        <v>940</v>
      </c>
      <c r="AT173" s="18" t="s">
        <v>356</v>
      </c>
      <c r="AU173" s="18" t="s">
        <v>86</v>
      </c>
      <c r="AY173" s="18" t="s">
        <v>181</v>
      </c>
      <c r="BE173" s="113">
        <f t="shared" si="19"/>
        <v>0</v>
      </c>
      <c r="BF173" s="113">
        <f t="shared" si="20"/>
        <v>600</v>
      </c>
      <c r="BG173" s="113">
        <f t="shared" si="21"/>
        <v>0</v>
      </c>
      <c r="BH173" s="113">
        <f t="shared" si="22"/>
        <v>0</v>
      </c>
      <c r="BI173" s="113">
        <f t="shared" si="23"/>
        <v>0</v>
      </c>
      <c r="BJ173" s="18" t="s">
        <v>86</v>
      </c>
      <c r="BK173" s="113">
        <f t="shared" si="24"/>
        <v>600</v>
      </c>
      <c r="BL173" s="18" t="s">
        <v>363</v>
      </c>
      <c r="BM173" s="18" t="s">
        <v>476</v>
      </c>
    </row>
    <row r="174" spans="2:65" s="1" customFormat="1" ht="22.5" customHeight="1">
      <c r="B174" s="137"/>
      <c r="C174" s="173" t="s">
        <v>327</v>
      </c>
      <c r="D174" s="173" t="s">
        <v>356</v>
      </c>
      <c r="E174" s="174" t="s">
        <v>1039</v>
      </c>
      <c r="F174" s="311" t="s">
        <v>1040</v>
      </c>
      <c r="G174" s="311"/>
      <c r="H174" s="311"/>
      <c r="I174" s="311"/>
      <c r="J174" s="175" t="s">
        <v>345</v>
      </c>
      <c r="K174" s="176">
        <v>6</v>
      </c>
      <c r="L174" s="312">
        <v>80</v>
      </c>
      <c r="M174" s="312"/>
      <c r="N174" s="313">
        <f t="shared" si="15"/>
        <v>480</v>
      </c>
      <c r="O174" s="310"/>
      <c r="P174" s="310"/>
      <c r="Q174" s="310"/>
      <c r="R174" s="140"/>
      <c r="T174" s="170" t="s">
        <v>5</v>
      </c>
      <c r="U174" s="43" t="s">
        <v>42</v>
      </c>
      <c r="V174" s="35"/>
      <c r="W174" s="171">
        <f t="shared" si="16"/>
        <v>0</v>
      </c>
      <c r="X174" s="171">
        <v>0</v>
      </c>
      <c r="Y174" s="171">
        <f t="shared" si="17"/>
        <v>0</v>
      </c>
      <c r="Z174" s="171">
        <v>0</v>
      </c>
      <c r="AA174" s="172">
        <f t="shared" si="18"/>
        <v>0</v>
      </c>
      <c r="AR174" s="18" t="s">
        <v>940</v>
      </c>
      <c r="AT174" s="18" t="s">
        <v>356</v>
      </c>
      <c r="AU174" s="18" t="s">
        <v>86</v>
      </c>
      <c r="AY174" s="18" t="s">
        <v>181</v>
      </c>
      <c r="BE174" s="113">
        <f t="shared" si="19"/>
        <v>0</v>
      </c>
      <c r="BF174" s="113">
        <f t="shared" si="20"/>
        <v>480</v>
      </c>
      <c r="BG174" s="113">
        <f t="shared" si="21"/>
        <v>0</v>
      </c>
      <c r="BH174" s="113">
        <f t="shared" si="22"/>
        <v>0</v>
      </c>
      <c r="BI174" s="113">
        <f t="shared" si="23"/>
        <v>0</v>
      </c>
      <c r="BJ174" s="18" t="s">
        <v>86</v>
      </c>
      <c r="BK174" s="113">
        <f t="shared" si="24"/>
        <v>480</v>
      </c>
      <c r="BL174" s="18" t="s">
        <v>363</v>
      </c>
      <c r="BM174" s="18" t="s">
        <v>482</v>
      </c>
    </row>
    <row r="175" spans="2:65" s="1" customFormat="1" ht="22.5" customHeight="1">
      <c r="B175" s="137"/>
      <c r="C175" s="173" t="s">
        <v>330</v>
      </c>
      <c r="D175" s="173" t="s">
        <v>356</v>
      </c>
      <c r="E175" s="174" t="s">
        <v>1041</v>
      </c>
      <c r="F175" s="311" t="s">
        <v>1042</v>
      </c>
      <c r="G175" s="311"/>
      <c r="H175" s="311"/>
      <c r="I175" s="311"/>
      <c r="J175" s="175" t="s">
        <v>345</v>
      </c>
      <c r="K175" s="176">
        <v>3</v>
      </c>
      <c r="L175" s="312">
        <v>40</v>
      </c>
      <c r="M175" s="312"/>
      <c r="N175" s="313">
        <f t="shared" si="15"/>
        <v>120</v>
      </c>
      <c r="O175" s="310"/>
      <c r="P175" s="310"/>
      <c r="Q175" s="310"/>
      <c r="R175" s="140"/>
      <c r="T175" s="170" t="s">
        <v>5</v>
      </c>
      <c r="U175" s="43" t="s">
        <v>42</v>
      </c>
      <c r="V175" s="35"/>
      <c r="W175" s="171">
        <f t="shared" si="16"/>
        <v>0</v>
      </c>
      <c r="X175" s="171">
        <v>0</v>
      </c>
      <c r="Y175" s="171">
        <f t="shared" si="17"/>
        <v>0</v>
      </c>
      <c r="Z175" s="171">
        <v>0</v>
      </c>
      <c r="AA175" s="172">
        <f t="shared" si="18"/>
        <v>0</v>
      </c>
      <c r="AR175" s="18" t="s">
        <v>940</v>
      </c>
      <c r="AT175" s="18" t="s">
        <v>356</v>
      </c>
      <c r="AU175" s="18" t="s">
        <v>86</v>
      </c>
      <c r="AY175" s="18" t="s">
        <v>181</v>
      </c>
      <c r="BE175" s="113">
        <f t="shared" si="19"/>
        <v>0</v>
      </c>
      <c r="BF175" s="113">
        <f t="shared" si="20"/>
        <v>120</v>
      </c>
      <c r="BG175" s="113">
        <f t="shared" si="21"/>
        <v>0</v>
      </c>
      <c r="BH175" s="113">
        <f t="shared" si="22"/>
        <v>0</v>
      </c>
      <c r="BI175" s="113">
        <f t="shared" si="23"/>
        <v>0</v>
      </c>
      <c r="BJ175" s="18" t="s">
        <v>86</v>
      </c>
      <c r="BK175" s="113">
        <f t="shared" si="24"/>
        <v>120</v>
      </c>
      <c r="BL175" s="18" t="s">
        <v>363</v>
      </c>
      <c r="BM175" s="18" t="s">
        <v>488</v>
      </c>
    </row>
    <row r="176" spans="2:65" s="1" customFormat="1" ht="22.5" customHeight="1">
      <c r="B176" s="137"/>
      <c r="C176" s="173" t="s">
        <v>333</v>
      </c>
      <c r="D176" s="173" t="s">
        <v>356</v>
      </c>
      <c r="E176" s="174" t="s">
        <v>1043</v>
      </c>
      <c r="F176" s="311" t="s">
        <v>1044</v>
      </c>
      <c r="G176" s="311"/>
      <c r="H176" s="311"/>
      <c r="I176" s="311"/>
      <c r="J176" s="175" t="s">
        <v>345</v>
      </c>
      <c r="K176" s="176">
        <v>3</v>
      </c>
      <c r="L176" s="312">
        <v>80</v>
      </c>
      <c r="M176" s="312"/>
      <c r="N176" s="313">
        <f t="shared" si="15"/>
        <v>240</v>
      </c>
      <c r="O176" s="310"/>
      <c r="P176" s="310"/>
      <c r="Q176" s="310"/>
      <c r="R176" s="140"/>
      <c r="T176" s="170" t="s">
        <v>5</v>
      </c>
      <c r="U176" s="43" t="s">
        <v>42</v>
      </c>
      <c r="V176" s="35"/>
      <c r="W176" s="171">
        <f t="shared" si="16"/>
        <v>0</v>
      </c>
      <c r="X176" s="171">
        <v>0</v>
      </c>
      <c r="Y176" s="171">
        <f t="shared" si="17"/>
        <v>0</v>
      </c>
      <c r="Z176" s="171">
        <v>0</v>
      </c>
      <c r="AA176" s="172">
        <f t="shared" si="18"/>
        <v>0</v>
      </c>
      <c r="AR176" s="18" t="s">
        <v>940</v>
      </c>
      <c r="AT176" s="18" t="s">
        <v>356</v>
      </c>
      <c r="AU176" s="18" t="s">
        <v>86</v>
      </c>
      <c r="AY176" s="18" t="s">
        <v>181</v>
      </c>
      <c r="BE176" s="113">
        <f t="shared" si="19"/>
        <v>0</v>
      </c>
      <c r="BF176" s="113">
        <f t="shared" si="20"/>
        <v>240</v>
      </c>
      <c r="BG176" s="113">
        <f t="shared" si="21"/>
        <v>0</v>
      </c>
      <c r="BH176" s="113">
        <f t="shared" si="22"/>
        <v>0</v>
      </c>
      <c r="BI176" s="113">
        <f t="shared" si="23"/>
        <v>0</v>
      </c>
      <c r="BJ176" s="18" t="s">
        <v>86</v>
      </c>
      <c r="BK176" s="113">
        <f t="shared" si="24"/>
        <v>240</v>
      </c>
      <c r="BL176" s="18" t="s">
        <v>363</v>
      </c>
      <c r="BM176" s="18" t="s">
        <v>494</v>
      </c>
    </row>
    <row r="177" spans="2:65" s="1" customFormat="1" ht="31.5" customHeight="1">
      <c r="B177" s="137"/>
      <c r="C177" s="173" t="s">
        <v>336</v>
      </c>
      <c r="D177" s="173" t="s">
        <v>356</v>
      </c>
      <c r="E177" s="174" t="s">
        <v>1045</v>
      </c>
      <c r="F177" s="311" t="s">
        <v>1046</v>
      </c>
      <c r="G177" s="311"/>
      <c r="H177" s="311"/>
      <c r="I177" s="311"/>
      <c r="J177" s="175" t="s">
        <v>345</v>
      </c>
      <c r="K177" s="176">
        <v>19</v>
      </c>
      <c r="L177" s="312">
        <v>80</v>
      </c>
      <c r="M177" s="312"/>
      <c r="N177" s="313">
        <f t="shared" si="15"/>
        <v>1520</v>
      </c>
      <c r="O177" s="310"/>
      <c r="P177" s="310"/>
      <c r="Q177" s="310"/>
      <c r="R177" s="140"/>
      <c r="T177" s="170" t="s">
        <v>5</v>
      </c>
      <c r="U177" s="43" t="s">
        <v>42</v>
      </c>
      <c r="V177" s="35"/>
      <c r="W177" s="171">
        <f t="shared" si="16"/>
        <v>0</v>
      </c>
      <c r="X177" s="171">
        <v>0</v>
      </c>
      <c r="Y177" s="171">
        <f t="shared" si="17"/>
        <v>0</v>
      </c>
      <c r="Z177" s="171">
        <v>0</v>
      </c>
      <c r="AA177" s="172">
        <f t="shared" si="18"/>
        <v>0</v>
      </c>
      <c r="AR177" s="18" t="s">
        <v>940</v>
      </c>
      <c r="AT177" s="18" t="s">
        <v>356</v>
      </c>
      <c r="AU177" s="18" t="s">
        <v>86</v>
      </c>
      <c r="AY177" s="18" t="s">
        <v>181</v>
      </c>
      <c r="BE177" s="113">
        <f t="shared" si="19"/>
        <v>0</v>
      </c>
      <c r="BF177" s="113">
        <f t="shared" si="20"/>
        <v>1520</v>
      </c>
      <c r="BG177" s="113">
        <f t="shared" si="21"/>
        <v>0</v>
      </c>
      <c r="BH177" s="113">
        <f t="shared" si="22"/>
        <v>0</v>
      </c>
      <c r="BI177" s="113">
        <f t="shared" si="23"/>
        <v>0</v>
      </c>
      <c r="BJ177" s="18" t="s">
        <v>86</v>
      </c>
      <c r="BK177" s="113">
        <f t="shared" si="24"/>
        <v>1520</v>
      </c>
      <c r="BL177" s="18" t="s">
        <v>363</v>
      </c>
      <c r="BM177" s="18" t="s">
        <v>500</v>
      </c>
    </row>
    <row r="178" spans="2:65" s="1" customFormat="1" ht="22.5" customHeight="1">
      <c r="B178" s="137"/>
      <c r="C178" s="173" t="s">
        <v>339</v>
      </c>
      <c r="D178" s="173" t="s">
        <v>356</v>
      </c>
      <c r="E178" s="174" t="s">
        <v>1047</v>
      </c>
      <c r="F178" s="311" t="s">
        <v>1048</v>
      </c>
      <c r="G178" s="311"/>
      <c r="H178" s="311"/>
      <c r="I178" s="311"/>
      <c r="J178" s="175" t="s">
        <v>345</v>
      </c>
      <c r="K178" s="176">
        <v>2</v>
      </c>
      <c r="L178" s="312">
        <v>90</v>
      </c>
      <c r="M178" s="312"/>
      <c r="N178" s="313">
        <f t="shared" si="15"/>
        <v>180</v>
      </c>
      <c r="O178" s="310"/>
      <c r="P178" s="310"/>
      <c r="Q178" s="310"/>
      <c r="R178" s="140"/>
      <c r="T178" s="170" t="s">
        <v>5</v>
      </c>
      <c r="U178" s="43" t="s">
        <v>42</v>
      </c>
      <c r="V178" s="35"/>
      <c r="W178" s="171">
        <f t="shared" si="16"/>
        <v>0</v>
      </c>
      <c r="X178" s="171">
        <v>0</v>
      </c>
      <c r="Y178" s="171">
        <f t="shared" si="17"/>
        <v>0</v>
      </c>
      <c r="Z178" s="171">
        <v>0</v>
      </c>
      <c r="AA178" s="172">
        <f t="shared" si="18"/>
        <v>0</v>
      </c>
      <c r="AR178" s="18" t="s">
        <v>940</v>
      </c>
      <c r="AT178" s="18" t="s">
        <v>356</v>
      </c>
      <c r="AU178" s="18" t="s">
        <v>86</v>
      </c>
      <c r="AY178" s="18" t="s">
        <v>181</v>
      </c>
      <c r="BE178" s="113">
        <f t="shared" si="19"/>
        <v>0</v>
      </c>
      <c r="BF178" s="113">
        <f t="shared" si="20"/>
        <v>180</v>
      </c>
      <c r="BG178" s="113">
        <f t="shared" si="21"/>
        <v>0</v>
      </c>
      <c r="BH178" s="113">
        <f t="shared" si="22"/>
        <v>0</v>
      </c>
      <c r="BI178" s="113">
        <f t="shared" si="23"/>
        <v>0</v>
      </c>
      <c r="BJ178" s="18" t="s">
        <v>86</v>
      </c>
      <c r="BK178" s="113">
        <f t="shared" si="24"/>
        <v>180</v>
      </c>
      <c r="BL178" s="18" t="s">
        <v>363</v>
      </c>
      <c r="BM178" s="18" t="s">
        <v>506</v>
      </c>
    </row>
    <row r="179" spans="2:65" s="1" customFormat="1" ht="22.5" customHeight="1">
      <c r="B179" s="137"/>
      <c r="C179" s="173" t="s">
        <v>342</v>
      </c>
      <c r="D179" s="173" t="s">
        <v>356</v>
      </c>
      <c r="E179" s="174" t="s">
        <v>1049</v>
      </c>
      <c r="F179" s="311" t="s">
        <v>1050</v>
      </c>
      <c r="G179" s="311"/>
      <c r="H179" s="311"/>
      <c r="I179" s="311"/>
      <c r="J179" s="175" t="s">
        <v>345</v>
      </c>
      <c r="K179" s="176">
        <v>1</v>
      </c>
      <c r="L179" s="312">
        <v>15</v>
      </c>
      <c r="M179" s="312"/>
      <c r="N179" s="313">
        <f t="shared" si="15"/>
        <v>15</v>
      </c>
      <c r="O179" s="310"/>
      <c r="P179" s="310"/>
      <c r="Q179" s="310"/>
      <c r="R179" s="140"/>
      <c r="T179" s="170" t="s">
        <v>5</v>
      </c>
      <c r="U179" s="43" t="s">
        <v>42</v>
      </c>
      <c r="V179" s="35"/>
      <c r="W179" s="171">
        <f t="shared" si="16"/>
        <v>0</v>
      </c>
      <c r="X179" s="171">
        <v>0</v>
      </c>
      <c r="Y179" s="171">
        <f t="shared" si="17"/>
        <v>0</v>
      </c>
      <c r="Z179" s="171">
        <v>0</v>
      </c>
      <c r="AA179" s="172">
        <f t="shared" si="18"/>
        <v>0</v>
      </c>
      <c r="AR179" s="18" t="s">
        <v>940</v>
      </c>
      <c r="AT179" s="18" t="s">
        <v>356</v>
      </c>
      <c r="AU179" s="18" t="s">
        <v>86</v>
      </c>
      <c r="AY179" s="18" t="s">
        <v>181</v>
      </c>
      <c r="BE179" s="113">
        <f t="shared" si="19"/>
        <v>0</v>
      </c>
      <c r="BF179" s="113">
        <f t="shared" si="20"/>
        <v>15</v>
      </c>
      <c r="BG179" s="113">
        <f t="shared" si="21"/>
        <v>0</v>
      </c>
      <c r="BH179" s="113">
        <f t="shared" si="22"/>
        <v>0</v>
      </c>
      <c r="BI179" s="113">
        <f t="shared" si="23"/>
        <v>0</v>
      </c>
      <c r="BJ179" s="18" t="s">
        <v>86</v>
      </c>
      <c r="BK179" s="113">
        <f t="shared" si="24"/>
        <v>15</v>
      </c>
      <c r="BL179" s="18" t="s">
        <v>363</v>
      </c>
      <c r="BM179" s="18" t="s">
        <v>512</v>
      </c>
    </row>
    <row r="180" spans="2:65" s="1" customFormat="1" ht="22.5" customHeight="1">
      <c r="B180" s="137"/>
      <c r="C180" s="173" t="s">
        <v>346</v>
      </c>
      <c r="D180" s="173" t="s">
        <v>356</v>
      </c>
      <c r="E180" s="174" t="s">
        <v>1051</v>
      </c>
      <c r="F180" s="311" t="s">
        <v>1052</v>
      </c>
      <c r="G180" s="311"/>
      <c r="H180" s="311"/>
      <c r="I180" s="311"/>
      <c r="J180" s="175" t="s">
        <v>618</v>
      </c>
      <c r="K180" s="176">
        <v>1</v>
      </c>
      <c r="L180" s="312">
        <v>250</v>
      </c>
      <c r="M180" s="312"/>
      <c r="N180" s="313">
        <f t="shared" si="15"/>
        <v>250</v>
      </c>
      <c r="O180" s="310"/>
      <c r="P180" s="310"/>
      <c r="Q180" s="310"/>
      <c r="R180" s="140"/>
      <c r="T180" s="170" t="s">
        <v>5</v>
      </c>
      <c r="U180" s="43" t="s">
        <v>42</v>
      </c>
      <c r="V180" s="35"/>
      <c r="W180" s="171">
        <f t="shared" si="16"/>
        <v>0</v>
      </c>
      <c r="X180" s="171">
        <v>0</v>
      </c>
      <c r="Y180" s="171">
        <f t="shared" si="17"/>
        <v>0</v>
      </c>
      <c r="Z180" s="171">
        <v>0</v>
      </c>
      <c r="AA180" s="172">
        <f t="shared" si="18"/>
        <v>0</v>
      </c>
      <c r="AR180" s="18" t="s">
        <v>940</v>
      </c>
      <c r="AT180" s="18" t="s">
        <v>356</v>
      </c>
      <c r="AU180" s="18" t="s">
        <v>86</v>
      </c>
      <c r="AY180" s="18" t="s">
        <v>181</v>
      </c>
      <c r="BE180" s="113">
        <f t="shared" si="19"/>
        <v>0</v>
      </c>
      <c r="BF180" s="113">
        <f t="shared" si="20"/>
        <v>250</v>
      </c>
      <c r="BG180" s="113">
        <f t="shared" si="21"/>
        <v>0</v>
      </c>
      <c r="BH180" s="113">
        <f t="shared" si="22"/>
        <v>0</v>
      </c>
      <c r="BI180" s="113">
        <f t="shared" si="23"/>
        <v>0</v>
      </c>
      <c r="BJ180" s="18" t="s">
        <v>86</v>
      </c>
      <c r="BK180" s="113">
        <f t="shared" si="24"/>
        <v>250</v>
      </c>
      <c r="BL180" s="18" t="s">
        <v>363</v>
      </c>
      <c r="BM180" s="18" t="s">
        <v>518</v>
      </c>
    </row>
    <row r="181" spans="2:65" s="1" customFormat="1" ht="31.5" customHeight="1">
      <c r="B181" s="137"/>
      <c r="C181" s="166" t="s">
        <v>349</v>
      </c>
      <c r="D181" s="166" t="s">
        <v>182</v>
      </c>
      <c r="E181" s="167" t="s">
        <v>1053</v>
      </c>
      <c r="F181" s="308" t="s">
        <v>1054</v>
      </c>
      <c r="G181" s="308"/>
      <c r="H181" s="308"/>
      <c r="I181" s="308"/>
      <c r="J181" s="168" t="s">
        <v>422</v>
      </c>
      <c r="K181" s="169">
        <v>110</v>
      </c>
      <c r="L181" s="309">
        <v>0.5</v>
      </c>
      <c r="M181" s="309"/>
      <c r="N181" s="310">
        <f t="shared" si="15"/>
        <v>55</v>
      </c>
      <c r="O181" s="310"/>
      <c r="P181" s="310"/>
      <c r="Q181" s="310"/>
      <c r="R181" s="140"/>
      <c r="T181" s="170" t="s">
        <v>5</v>
      </c>
      <c r="U181" s="43" t="s">
        <v>42</v>
      </c>
      <c r="V181" s="35"/>
      <c r="W181" s="171">
        <f t="shared" si="16"/>
        <v>0</v>
      </c>
      <c r="X181" s="171">
        <v>0</v>
      </c>
      <c r="Y181" s="171">
        <f t="shared" si="17"/>
        <v>0</v>
      </c>
      <c r="Z181" s="171">
        <v>0</v>
      </c>
      <c r="AA181" s="172">
        <f t="shared" si="18"/>
        <v>0</v>
      </c>
      <c r="AR181" s="18" t="s">
        <v>363</v>
      </c>
      <c r="AT181" s="18" t="s">
        <v>182</v>
      </c>
      <c r="AU181" s="18" t="s">
        <v>86</v>
      </c>
      <c r="AY181" s="18" t="s">
        <v>181</v>
      </c>
      <c r="BE181" s="113">
        <f t="shared" si="19"/>
        <v>0</v>
      </c>
      <c r="BF181" s="113">
        <f t="shared" si="20"/>
        <v>55</v>
      </c>
      <c r="BG181" s="113">
        <f t="shared" si="21"/>
        <v>0</v>
      </c>
      <c r="BH181" s="113">
        <f t="shared" si="22"/>
        <v>0</v>
      </c>
      <c r="BI181" s="113">
        <f t="shared" si="23"/>
        <v>0</v>
      </c>
      <c r="BJ181" s="18" t="s">
        <v>86</v>
      </c>
      <c r="BK181" s="113">
        <f t="shared" si="24"/>
        <v>55</v>
      </c>
      <c r="BL181" s="18" t="s">
        <v>363</v>
      </c>
      <c r="BM181" s="18" t="s">
        <v>524</v>
      </c>
    </row>
    <row r="182" spans="2:65" s="1" customFormat="1" ht="31.5" customHeight="1">
      <c r="B182" s="137"/>
      <c r="C182" s="173" t="s">
        <v>352</v>
      </c>
      <c r="D182" s="173" t="s">
        <v>356</v>
      </c>
      <c r="E182" s="174" t="s">
        <v>1055</v>
      </c>
      <c r="F182" s="311" t="s">
        <v>1056</v>
      </c>
      <c r="G182" s="311"/>
      <c r="H182" s="311"/>
      <c r="I182" s="311"/>
      <c r="J182" s="175" t="s">
        <v>422</v>
      </c>
      <c r="K182" s="176">
        <v>10</v>
      </c>
      <c r="L182" s="312">
        <v>2</v>
      </c>
      <c r="M182" s="312"/>
      <c r="N182" s="313">
        <f t="shared" si="15"/>
        <v>20</v>
      </c>
      <c r="O182" s="310"/>
      <c r="P182" s="310"/>
      <c r="Q182" s="310"/>
      <c r="R182" s="140"/>
      <c r="T182" s="170" t="s">
        <v>5</v>
      </c>
      <c r="U182" s="43" t="s">
        <v>42</v>
      </c>
      <c r="V182" s="35"/>
      <c r="W182" s="171">
        <f t="shared" si="16"/>
        <v>0</v>
      </c>
      <c r="X182" s="171">
        <v>0</v>
      </c>
      <c r="Y182" s="171">
        <f t="shared" si="17"/>
        <v>0</v>
      </c>
      <c r="Z182" s="171">
        <v>0</v>
      </c>
      <c r="AA182" s="172">
        <f t="shared" si="18"/>
        <v>0</v>
      </c>
      <c r="AR182" s="18" t="s">
        <v>940</v>
      </c>
      <c r="AT182" s="18" t="s">
        <v>356</v>
      </c>
      <c r="AU182" s="18" t="s">
        <v>86</v>
      </c>
      <c r="AY182" s="18" t="s">
        <v>181</v>
      </c>
      <c r="BE182" s="113">
        <f t="shared" si="19"/>
        <v>0</v>
      </c>
      <c r="BF182" s="113">
        <f t="shared" si="20"/>
        <v>20</v>
      </c>
      <c r="BG182" s="113">
        <f t="shared" si="21"/>
        <v>0</v>
      </c>
      <c r="BH182" s="113">
        <f t="shared" si="22"/>
        <v>0</v>
      </c>
      <c r="BI182" s="113">
        <f t="shared" si="23"/>
        <v>0</v>
      </c>
      <c r="BJ182" s="18" t="s">
        <v>86</v>
      </c>
      <c r="BK182" s="113">
        <f t="shared" si="24"/>
        <v>20</v>
      </c>
      <c r="BL182" s="18" t="s">
        <v>363</v>
      </c>
      <c r="BM182" s="18" t="s">
        <v>530</v>
      </c>
    </row>
    <row r="183" spans="2:65" s="1" customFormat="1" ht="22.5" customHeight="1">
      <c r="B183" s="137"/>
      <c r="C183" s="173" t="s">
        <v>355</v>
      </c>
      <c r="D183" s="173" t="s">
        <v>356</v>
      </c>
      <c r="E183" s="174" t="s">
        <v>1057</v>
      </c>
      <c r="F183" s="311" t="s">
        <v>1058</v>
      </c>
      <c r="G183" s="311"/>
      <c r="H183" s="311"/>
      <c r="I183" s="311"/>
      <c r="J183" s="175" t="s">
        <v>422</v>
      </c>
      <c r="K183" s="176">
        <v>50</v>
      </c>
      <c r="L183" s="312">
        <v>1</v>
      </c>
      <c r="M183" s="312"/>
      <c r="N183" s="313">
        <f t="shared" si="15"/>
        <v>50</v>
      </c>
      <c r="O183" s="310"/>
      <c r="P183" s="310"/>
      <c r="Q183" s="310"/>
      <c r="R183" s="140"/>
      <c r="T183" s="170" t="s">
        <v>5</v>
      </c>
      <c r="U183" s="43" t="s">
        <v>42</v>
      </c>
      <c r="V183" s="35"/>
      <c r="W183" s="171">
        <f t="shared" si="16"/>
        <v>0</v>
      </c>
      <c r="X183" s="171">
        <v>0</v>
      </c>
      <c r="Y183" s="171">
        <f t="shared" si="17"/>
        <v>0</v>
      </c>
      <c r="Z183" s="171">
        <v>0</v>
      </c>
      <c r="AA183" s="172">
        <f t="shared" si="18"/>
        <v>0</v>
      </c>
      <c r="AR183" s="18" t="s">
        <v>940</v>
      </c>
      <c r="AT183" s="18" t="s">
        <v>356</v>
      </c>
      <c r="AU183" s="18" t="s">
        <v>86</v>
      </c>
      <c r="AY183" s="18" t="s">
        <v>181</v>
      </c>
      <c r="BE183" s="113">
        <f t="shared" si="19"/>
        <v>0</v>
      </c>
      <c r="BF183" s="113">
        <f t="shared" si="20"/>
        <v>50</v>
      </c>
      <c r="BG183" s="113">
        <f t="shared" si="21"/>
        <v>0</v>
      </c>
      <c r="BH183" s="113">
        <f t="shared" si="22"/>
        <v>0</v>
      </c>
      <c r="BI183" s="113">
        <f t="shared" si="23"/>
        <v>0</v>
      </c>
      <c r="BJ183" s="18" t="s">
        <v>86</v>
      </c>
      <c r="BK183" s="113">
        <f t="shared" si="24"/>
        <v>50</v>
      </c>
      <c r="BL183" s="18" t="s">
        <v>363</v>
      </c>
      <c r="BM183" s="18" t="s">
        <v>536</v>
      </c>
    </row>
    <row r="184" spans="2:65" s="1" customFormat="1" ht="31.5" customHeight="1">
      <c r="B184" s="137"/>
      <c r="C184" s="173" t="s">
        <v>359</v>
      </c>
      <c r="D184" s="173" t="s">
        <v>356</v>
      </c>
      <c r="E184" s="174" t="s">
        <v>1059</v>
      </c>
      <c r="F184" s="311" t="s">
        <v>1060</v>
      </c>
      <c r="G184" s="311"/>
      <c r="H184" s="311"/>
      <c r="I184" s="311"/>
      <c r="J184" s="175" t="s">
        <v>422</v>
      </c>
      <c r="K184" s="176">
        <v>50</v>
      </c>
      <c r="L184" s="312">
        <v>0.2</v>
      </c>
      <c r="M184" s="312"/>
      <c r="N184" s="313">
        <f t="shared" si="15"/>
        <v>10</v>
      </c>
      <c r="O184" s="310"/>
      <c r="P184" s="310"/>
      <c r="Q184" s="310"/>
      <c r="R184" s="140"/>
      <c r="T184" s="170" t="s">
        <v>5</v>
      </c>
      <c r="U184" s="43" t="s">
        <v>42</v>
      </c>
      <c r="V184" s="35"/>
      <c r="W184" s="171">
        <f t="shared" si="16"/>
        <v>0</v>
      </c>
      <c r="X184" s="171">
        <v>0</v>
      </c>
      <c r="Y184" s="171">
        <f t="shared" si="17"/>
        <v>0</v>
      </c>
      <c r="Z184" s="171">
        <v>0</v>
      </c>
      <c r="AA184" s="172">
        <f t="shared" si="18"/>
        <v>0</v>
      </c>
      <c r="AR184" s="18" t="s">
        <v>940</v>
      </c>
      <c r="AT184" s="18" t="s">
        <v>356</v>
      </c>
      <c r="AU184" s="18" t="s">
        <v>86</v>
      </c>
      <c r="AY184" s="18" t="s">
        <v>181</v>
      </c>
      <c r="BE184" s="113">
        <f t="shared" si="19"/>
        <v>0</v>
      </c>
      <c r="BF184" s="113">
        <f t="shared" si="20"/>
        <v>10</v>
      </c>
      <c r="BG184" s="113">
        <f t="shared" si="21"/>
        <v>0</v>
      </c>
      <c r="BH184" s="113">
        <f t="shared" si="22"/>
        <v>0</v>
      </c>
      <c r="BI184" s="113">
        <f t="shared" si="23"/>
        <v>0</v>
      </c>
      <c r="BJ184" s="18" t="s">
        <v>86</v>
      </c>
      <c r="BK184" s="113">
        <f t="shared" si="24"/>
        <v>10</v>
      </c>
      <c r="BL184" s="18" t="s">
        <v>363</v>
      </c>
      <c r="BM184" s="18" t="s">
        <v>541</v>
      </c>
    </row>
    <row r="185" spans="2:65" s="1" customFormat="1" ht="31.5" customHeight="1">
      <c r="B185" s="137"/>
      <c r="C185" s="166" t="s">
        <v>362</v>
      </c>
      <c r="D185" s="166" t="s">
        <v>182</v>
      </c>
      <c r="E185" s="167" t="s">
        <v>1061</v>
      </c>
      <c r="F185" s="308" t="s">
        <v>1062</v>
      </c>
      <c r="G185" s="308"/>
      <c r="H185" s="308"/>
      <c r="I185" s="308"/>
      <c r="J185" s="168" t="s">
        <v>422</v>
      </c>
      <c r="K185" s="169">
        <v>110</v>
      </c>
      <c r="L185" s="309">
        <v>0.3</v>
      </c>
      <c r="M185" s="309"/>
      <c r="N185" s="310">
        <f t="shared" si="15"/>
        <v>33</v>
      </c>
      <c r="O185" s="310"/>
      <c r="P185" s="310"/>
      <c r="Q185" s="310"/>
      <c r="R185" s="140"/>
      <c r="T185" s="170" t="s">
        <v>5</v>
      </c>
      <c r="U185" s="43" t="s">
        <v>42</v>
      </c>
      <c r="V185" s="35"/>
      <c r="W185" s="171">
        <f t="shared" si="16"/>
        <v>0</v>
      </c>
      <c r="X185" s="171">
        <v>0</v>
      </c>
      <c r="Y185" s="171">
        <f t="shared" si="17"/>
        <v>0</v>
      </c>
      <c r="Z185" s="171">
        <v>0</v>
      </c>
      <c r="AA185" s="172">
        <f t="shared" si="18"/>
        <v>0</v>
      </c>
      <c r="AR185" s="18" t="s">
        <v>363</v>
      </c>
      <c r="AT185" s="18" t="s">
        <v>182</v>
      </c>
      <c r="AU185" s="18" t="s">
        <v>86</v>
      </c>
      <c r="AY185" s="18" t="s">
        <v>181</v>
      </c>
      <c r="BE185" s="113">
        <f t="shared" si="19"/>
        <v>0</v>
      </c>
      <c r="BF185" s="113">
        <f t="shared" si="20"/>
        <v>33</v>
      </c>
      <c r="BG185" s="113">
        <f t="shared" si="21"/>
        <v>0</v>
      </c>
      <c r="BH185" s="113">
        <f t="shared" si="22"/>
        <v>0</v>
      </c>
      <c r="BI185" s="113">
        <f t="shared" si="23"/>
        <v>0</v>
      </c>
      <c r="BJ185" s="18" t="s">
        <v>86</v>
      </c>
      <c r="BK185" s="113">
        <f t="shared" si="24"/>
        <v>33</v>
      </c>
      <c r="BL185" s="18" t="s">
        <v>363</v>
      </c>
      <c r="BM185" s="18" t="s">
        <v>546</v>
      </c>
    </row>
    <row r="186" spans="2:65" s="1" customFormat="1" ht="31.5" customHeight="1">
      <c r="B186" s="137"/>
      <c r="C186" s="173" t="s">
        <v>363</v>
      </c>
      <c r="D186" s="173" t="s">
        <v>356</v>
      </c>
      <c r="E186" s="174" t="s">
        <v>1063</v>
      </c>
      <c r="F186" s="311" t="s">
        <v>1064</v>
      </c>
      <c r="G186" s="311"/>
      <c r="H186" s="311"/>
      <c r="I186" s="311"/>
      <c r="J186" s="175" t="s">
        <v>422</v>
      </c>
      <c r="K186" s="176">
        <v>20</v>
      </c>
      <c r="L186" s="312">
        <v>0.38</v>
      </c>
      <c r="M186" s="312"/>
      <c r="N186" s="313">
        <f t="shared" si="15"/>
        <v>7.6</v>
      </c>
      <c r="O186" s="310"/>
      <c r="P186" s="310"/>
      <c r="Q186" s="310"/>
      <c r="R186" s="140"/>
      <c r="T186" s="170" t="s">
        <v>5</v>
      </c>
      <c r="U186" s="43" t="s">
        <v>42</v>
      </c>
      <c r="V186" s="35"/>
      <c r="W186" s="171">
        <f t="shared" si="16"/>
        <v>0</v>
      </c>
      <c r="X186" s="171">
        <v>7.8499999999999997E-5</v>
      </c>
      <c r="Y186" s="171">
        <f t="shared" si="17"/>
        <v>1.57E-3</v>
      </c>
      <c r="Z186" s="171">
        <v>0</v>
      </c>
      <c r="AA186" s="172">
        <f t="shared" si="18"/>
        <v>0</v>
      </c>
      <c r="AR186" s="18" t="s">
        <v>940</v>
      </c>
      <c r="AT186" s="18" t="s">
        <v>356</v>
      </c>
      <c r="AU186" s="18" t="s">
        <v>86</v>
      </c>
      <c r="AY186" s="18" t="s">
        <v>181</v>
      </c>
      <c r="BE186" s="113">
        <f t="shared" si="19"/>
        <v>0</v>
      </c>
      <c r="BF186" s="113">
        <f t="shared" si="20"/>
        <v>7.6</v>
      </c>
      <c r="BG186" s="113">
        <f t="shared" si="21"/>
        <v>0</v>
      </c>
      <c r="BH186" s="113">
        <f t="shared" si="22"/>
        <v>0</v>
      </c>
      <c r="BI186" s="113">
        <f t="shared" si="23"/>
        <v>0</v>
      </c>
      <c r="BJ186" s="18" t="s">
        <v>86</v>
      </c>
      <c r="BK186" s="113">
        <f t="shared" si="24"/>
        <v>7.6</v>
      </c>
      <c r="BL186" s="18" t="s">
        <v>363</v>
      </c>
      <c r="BM186" s="18" t="s">
        <v>552</v>
      </c>
    </row>
    <row r="187" spans="2:65" s="1" customFormat="1" ht="31.5" customHeight="1">
      <c r="B187" s="137"/>
      <c r="C187" s="173" t="s">
        <v>366</v>
      </c>
      <c r="D187" s="173" t="s">
        <v>356</v>
      </c>
      <c r="E187" s="174" t="s">
        <v>1065</v>
      </c>
      <c r="F187" s="311" t="s">
        <v>1066</v>
      </c>
      <c r="G187" s="311"/>
      <c r="H187" s="311"/>
      <c r="I187" s="311"/>
      <c r="J187" s="175" t="s">
        <v>422</v>
      </c>
      <c r="K187" s="176">
        <v>80</v>
      </c>
      <c r="L187" s="312">
        <v>0.4</v>
      </c>
      <c r="M187" s="312"/>
      <c r="N187" s="313">
        <f t="shared" ref="N187:N204" si="25">ROUND(L187*K187,2)</f>
        <v>32</v>
      </c>
      <c r="O187" s="310"/>
      <c r="P187" s="310"/>
      <c r="Q187" s="310"/>
      <c r="R187" s="140"/>
      <c r="T187" s="170" t="s">
        <v>5</v>
      </c>
      <c r="U187" s="43" t="s">
        <v>42</v>
      </c>
      <c r="V187" s="35"/>
      <c r="W187" s="171">
        <f t="shared" ref="W187:W204" si="26">V187*K187</f>
        <v>0</v>
      </c>
      <c r="X187" s="171">
        <v>7.8374999999999994E-5</v>
      </c>
      <c r="Y187" s="171">
        <f t="shared" ref="Y187:Y204" si="27">X187*K187</f>
        <v>6.2699999999999995E-3</v>
      </c>
      <c r="Z187" s="171">
        <v>0</v>
      </c>
      <c r="AA187" s="172">
        <f t="shared" ref="AA187:AA204" si="28">Z187*K187</f>
        <v>0</v>
      </c>
      <c r="AR187" s="18" t="s">
        <v>940</v>
      </c>
      <c r="AT187" s="18" t="s">
        <v>356</v>
      </c>
      <c r="AU187" s="18" t="s">
        <v>86</v>
      </c>
      <c r="AY187" s="18" t="s">
        <v>181</v>
      </c>
      <c r="BE187" s="113">
        <f t="shared" ref="BE187:BE204" si="29">IF(U187="základná",N187,0)</f>
        <v>0</v>
      </c>
      <c r="BF187" s="113">
        <f t="shared" ref="BF187:BF204" si="30">IF(U187="znížená",N187,0)</f>
        <v>32</v>
      </c>
      <c r="BG187" s="113">
        <f t="shared" ref="BG187:BG204" si="31">IF(U187="zákl. prenesená",N187,0)</f>
        <v>0</v>
      </c>
      <c r="BH187" s="113">
        <f t="shared" ref="BH187:BH204" si="32">IF(U187="zníž. prenesená",N187,0)</f>
        <v>0</v>
      </c>
      <c r="BI187" s="113">
        <f t="shared" ref="BI187:BI204" si="33">IF(U187="nulová",N187,0)</f>
        <v>0</v>
      </c>
      <c r="BJ187" s="18" t="s">
        <v>86</v>
      </c>
      <c r="BK187" s="113">
        <f t="shared" ref="BK187:BK204" si="34">ROUND(L187*K187,2)</f>
        <v>32</v>
      </c>
      <c r="BL187" s="18" t="s">
        <v>363</v>
      </c>
      <c r="BM187" s="18" t="s">
        <v>558</v>
      </c>
    </row>
    <row r="188" spans="2:65" s="1" customFormat="1" ht="31.5" customHeight="1">
      <c r="B188" s="137"/>
      <c r="C188" s="166" t="s">
        <v>369</v>
      </c>
      <c r="D188" s="166" t="s">
        <v>182</v>
      </c>
      <c r="E188" s="167" t="s">
        <v>1067</v>
      </c>
      <c r="F188" s="308" t="s">
        <v>1068</v>
      </c>
      <c r="G188" s="308"/>
      <c r="H188" s="308"/>
      <c r="I188" s="308"/>
      <c r="J188" s="168" t="s">
        <v>422</v>
      </c>
      <c r="K188" s="169">
        <v>790</v>
      </c>
      <c r="L188" s="309">
        <v>1.97</v>
      </c>
      <c r="M188" s="309"/>
      <c r="N188" s="310">
        <f t="shared" si="25"/>
        <v>1556.3</v>
      </c>
      <c r="O188" s="310"/>
      <c r="P188" s="310"/>
      <c r="Q188" s="310"/>
      <c r="R188" s="140"/>
      <c r="T188" s="170" t="s">
        <v>5</v>
      </c>
      <c r="U188" s="43" t="s">
        <v>42</v>
      </c>
      <c r="V188" s="35"/>
      <c r="W188" s="171">
        <f t="shared" si="26"/>
        <v>0</v>
      </c>
      <c r="X188" s="171">
        <v>0</v>
      </c>
      <c r="Y188" s="171">
        <f t="shared" si="27"/>
        <v>0</v>
      </c>
      <c r="Z188" s="171">
        <v>0</v>
      </c>
      <c r="AA188" s="172">
        <f t="shared" si="28"/>
        <v>0</v>
      </c>
      <c r="AR188" s="18" t="s">
        <v>363</v>
      </c>
      <c r="AT188" s="18" t="s">
        <v>182</v>
      </c>
      <c r="AU188" s="18" t="s">
        <v>86</v>
      </c>
      <c r="AY188" s="18" t="s">
        <v>181</v>
      </c>
      <c r="BE188" s="113">
        <f t="shared" si="29"/>
        <v>0</v>
      </c>
      <c r="BF188" s="113">
        <f t="shared" si="30"/>
        <v>1556.3</v>
      </c>
      <c r="BG188" s="113">
        <f t="shared" si="31"/>
        <v>0</v>
      </c>
      <c r="BH188" s="113">
        <f t="shared" si="32"/>
        <v>0</v>
      </c>
      <c r="BI188" s="113">
        <f t="shared" si="33"/>
        <v>0</v>
      </c>
      <c r="BJ188" s="18" t="s">
        <v>86</v>
      </c>
      <c r="BK188" s="113">
        <f t="shared" si="34"/>
        <v>1556.3</v>
      </c>
      <c r="BL188" s="18" t="s">
        <v>363</v>
      </c>
      <c r="BM188" s="18" t="s">
        <v>564</v>
      </c>
    </row>
    <row r="189" spans="2:65" s="1" customFormat="1" ht="31.5" customHeight="1">
      <c r="B189" s="137"/>
      <c r="C189" s="173" t="s">
        <v>373</v>
      </c>
      <c r="D189" s="173" t="s">
        <v>356</v>
      </c>
      <c r="E189" s="174" t="s">
        <v>1069</v>
      </c>
      <c r="F189" s="311" t="s">
        <v>1070</v>
      </c>
      <c r="G189" s="311"/>
      <c r="H189" s="311"/>
      <c r="I189" s="311"/>
      <c r="J189" s="175" t="s">
        <v>422</v>
      </c>
      <c r="K189" s="176">
        <v>100</v>
      </c>
      <c r="L189" s="312">
        <v>0.45</v>
      </c>
      <c r="M189" s="312"/>
      <c r="N189" s="313">
        <f t="shared" si="25"/>
        <v>45</v>
      </c>
      <c r="O189" s="310"/>
      <c r="P189" s="310"/>
      <c r="Q189" s="310"/>
      <c r="R189" s="140"/>
      <c r="T189" s="170" t="s">
        <v>5</v>
      </c>
      <c r="U189" s="43" t="s">
        <v>42</v>
      </c>
      <c r="V189" s="35"/>
      <c r="W189" s="171">
        <f t="shared" si="26"/>
        <v>0</v>
      </c>
      <c r="X189" s="171">
        <v>1.5679999999999999E-4</v>
      </c>
      <c r="Y189" s="171">
        <f t="shared" si="27"/>
        <v>1.5679999999999999E-2</v>
      </c>
      <c r="Z189" s="171">
        <v>0</v>
      </c>
      <c r="AA189" s="172">
        <f t="shared" si="28"/>
        <v>0</v>
      </c>
      <c r="AR189" s="18" t="s">
        <v>940</v>
      </c>
      <c r="AT189" s="18" t="s">
        <v>356</v>
      </c>
      <c r="AU189" s="18" t="s">
        <v>86</v>
      </c>
      <c r="AY189" s="18" t="s">
        <v>181</v>
      </c>
      <c r="BE189" s="113">
        <f t="shared" si="29"/>
        <v>0</v>
      </c>
      <c r="BF189" s="113">
        <f t="shared" si="30"/>
        <v>45</v>
      </c>
      <c r="BG189" s="113">
        <f t="shared" si="31"/>
        <v>0</v>
      </c>
      <c r="BH189" s="113">
        <f t="shared" si="32"/>
        <v>0</v>
      </c>
      <c r="BI189" s="113">
        <f t="shared" si="33"/>
        <v>0</v>
      </c>
      <c r="BJ189" s="18" t="s">
        <v>86</v>
      </c>
      <c r="BK189" s="113">
        <f t="shared" si="34"/>
        <v>45</v>
      </c>
      <c r="BL189" s="18" t="s">
        <v>363</v>
      </c>
      <c r="BM189" s="18" t="s">
        <v>570</v>
      </c>
    </row>
    <row r="190" spans="2:65" s="1" customFormat="1" ht="31.5" customHeight="1">
      <c r="B190" s="137"/>
      <c r="C190" s="173" t="s">
        <v>375</v>
      </c>
      <c r="D190" s="173" t="s">
        <v>356</v>
      </c>
      <c r="E190" s="174" t="s">
        <v>1071</v>
      </c>
      <c r="F190" s="311" t="s">
        <v>1072</v>
      </c>
      <c r="G190" s="311"/>
      <c r="H190" s="311"/>
      <c r="I190" s="311"/>
      <c r="J190" s="175" t="s">
        <v>422</v>
      </c>
      <c r="K190" s="176">
        <v>690</v>
      </c>
      <c r="L190" s="312">
        <v>0.5</v>
      </c>
      <c r="M190" s="312"/>
      <c r="N190" s="313">
        <f t="shared" si="25"/>
        <v>345</v>
      </c>
      <c r="O190" s="310"/>
      <c r="P190" s="310"/>
      <c r="Q190" s="310"/>
      <c r="R190" s="140"/>
      <c r="T190" s="170" t="s">
        <v>5</v>
      </c>
      <c r="U190" s="43" t="s">
        <v>42</v>
      </c>
      <c r="V190" s="35"/>
      <c r="W190" s="171">
        <f t="shared" si="26"/>
        <v>0</v>
      </c>
      <c r="X190" s="171">
        <v>9.7623188405797105E-5</v>
      </c>
      <c r="Y190" s="171">
        <f t="shared" si="27"/>
        <v>6.7360000000000003E-2</v>
      </c>
      <c r="Z190" s="171">
        <v>0</v>
      </c>
      <c r="AA190" s="172">
        <f t="shared" si="28"/>
        <v>0</v>
      </c>
      <c r="AR190" s="18" t="s">
        <v>940</v>
      </c>
      <c r="AT190" s="18" t="s">
        <v>356</v>
      </c>
      <c r="AU190" s="18" t="s">
        <v>86</v>
      </c>
      <c r="AY190" s="18" t="s">
        <v>181</v>
      </c>
      <c r="BE190" s="113">
        <f t="shared" si="29"/>
        <v>0</v>
      </c>
      <c r="BF190" s="113">
        <f t="shared" si="30"/>
        <v>345</v>
      </c>
      <c r="BG190" s="113">
        <f t="shared" si="31"/>
        <v>0</v>
      </c>
      <c r="BH190" s="113">
        <f t="shared" si="32"/>
        <v>0</v>
      </c>
      <c r="BI190" s="113">
        <f t="shared" si="33"/>
        <v>0</v>
      </c>
      <c r="BJ190" s="18" t="s">
        <v>86</v>
      </c>
      <c r="BK190" s="113">
        <f t="shared" si="34"/>
        <v>345</v>
      </c>
      <c r="BL190" s="18" t="s">
        <v>363</v>
      </c>
      <c r="BM190" s="18" t="s">
        <v>576</v>
      </c>
    </row>
    <row r="191" spans="2:65" s="1" customFormat="1" ht="31.5" customHeight="1">
      <c r="B191" s="137"/>
      <c r="C191" s="166" t="s">
        <v>378</v>
      </c>
      <c r="D191" s="166" t="s">
        <v>182</v>
      </c>
      <c r="E191" s="167" t="s">
        <v>1073</v>
      </c>
      <c r="F191" s="308" t="s">
        <v>1074</v>
      </c>
      <c r="G191" s="308"/>
      <c r="H191" s="308"/>
      <c r="I191" s="308"/>
      <c r="J191" s="168" t="s">
        <v>422</v>
      </c>
      <c r="K191" s="169">
        <v>650</v>
      </c>
      <c r="L191" s="309">
        <v>2.44</v>
      </c>
      <c r="M191" s="309"/>
      <c r="N191" s="310">
        <f t="shared" si="25"/>
        <v>1586</v>
      </c>
      <c r="O191" s="310"/>
      <c r="P191" s="310"/>
      <c r="Q191" s="310"/>
      <c r="R191" s="140"/>
      <c r="T191" s="170" t="s">
        <v>5</v>
      </c>
      <c r="U191" s="43" t="s">
        <v>42</v>
      </c>
      <c r="V191" s="35"/>
      <c r="W191" s="171">
        <f t="shared" si="26"/>
        <v>0</v>
      </c>
      <c r="X191" s="171">
        <v>0</v>
      </c>
      <c r="Y191" s="171">
        <f t="shared" si="27"/>
        <v>0</v>
      </c>
      <c r="Z191" s="171">
        <v>0</v>
      </c>
      <c r="AA191" s="172">
        <f t="shared" si="28"/>
        <v>0</v>
      </c>
      <c r="AR191" s="18" t="s">
        <v>363</v>
      </c>
      <c r="AT191" s="18" t="s">
        <v>182</v>
      </c>
      <c r="AU191" s="18" t="s">
        <v>86</v>
      </c>
      <c r="AY191" s="18" t="s">
        <v>181</v>
      </c>
      <c r="BE191" s="113">
        <f t="shared" si="29"/>
        <v>0</v>
      </c>
      <c r="BF191" s="113">
        <f t="shared" si="30"/>
        <v>1586</v>
      </c>
      <c r="BG191" s="113">
        <f t="shared" si="31"/>
        <v>0</v>
      </c>
      <c r="BH191" s="113">
        <f t="shared" si="32"/>
        <v>0</v>
      </c>
      <c r="BI191" s="113">
        <f t="shared" si="33"/>
        <v>0</v>
      </c>
      <c r="BJ191" s="18" t="s">
        <v>86</v>
      </c>
      <c r="BK191" s="113">
        <f t="shared" si="34"/>
        <v>1586</v>
      </c>
      <c r="BL191" s="18" t="s">
        <v>363</v>
      </c>
      <c r="BM191" s="18" t="s">
        <v>582</v>
      </c>
    </row>
    <row r="192" spans="2:65" s="1" customFormat="1" ht="31.5" customHeight="1">
      <c r="B192" s="137"/>
      <c r="C192" s="173" t="s">
        <v>381</v>
      </c>
      <c r="D192" s="173" t="s">
        <v>356</v>
      </c>
      <c r="E192" s="174" t="s">
        <v>1075</v>
      </c>
      <c r="F192" s="311" t="s">
        <v>1076</v>
      </c>
      <c r="G192" s="311"/>
      <c r="H192" s="311"/>
      <c r="I192" s="311"/>
      <c r="J192" s="175" t="s">
        <v>422</v>
      </c>
      <c r="K192" s="176">
        <v>650</v>
      </c>
      <c r="L192" s="312">
        <v>0.7</v>
      </c>
      <c r="M192" s="312"/>
      <c r="N192" s="313">
        <f t="shared" si="25"/>
        <v>455</v>
      </c>
      <c r="O192" s="310"/>
      <c r="P192" s="310"/>
      <c r="Q192" s="310"/>
      <c r="R192" s="140"/>
      <c r="T192" s="170" t="s">
        <v>5</v>
      </c>
      <c r="U192" s="43" t="s">
        <v>42</v>
      </c>
      <c r="V192" s="35"/>
      <c r="W192" s="171">
        <f t="shared" si="26"/>
        <v>0</v>
      </c>
      <c r="X192" s="171">
        <v>1.51461538461538E-4</v>
      </c>
      <c r="Y192" s="171">
        <f t="shared" si="27"/>
        <v>9.8449999999999704E-2</v>
      </c>
      <c r="Z192" s="171">
        <v>0</v>
      </c>
      <c r="AA192" s="172">
        <f t="shared" si="28"/>
        <v>0</v>
      </c>
      <c r="AR192" s="18" t="s">
        <v>940</v>
      </c>
      <c r="AT192" s="18" t="s">
        <v>356</v>
      </c>
      <c r="AU192" s="18" t="s">
        <v>86</v>
      </c>
      <c r="AY192" s="18" t="s">
        <v>181</v>
      </c>
      <c r="BE192" s="113">
        <f t="shared" si="29"/>
        <v>0</v>
      </c>
      <c r="BF192" s="113">
        <f t="shared" si="30"/>
        <v>455</v>
      </c>
      <c r="BG192" s="113">
        <f t="shared" si="31"/>
        <v>0</v>
      </c>
      <c r="BH192" s="113">
        <f t="shared" si="32"/>
        <v>0</v>
      </c>
      <c r="BI192" s="113">
        <f t="shared" si="33"/>
        <v>0</v>
      </c>
      <c r="BJ192" s="18" t="s">
        <v>86</v>
      </c>
      <c r="BK192" s="113">
        <f t="shared" si="34"/>
        <v>455</v>
      </c>
      <c r="BL192" s="18" t="s">
        <v>363</v>
      </c>
      <c r="BM192" s="18" t="s">
        <v>588</v>
      </c>
    </row>
    <row r="193" spans="2:65" s="1" customFormat="1" ht="31.5" customHeight="1">
      <c r="B193" s="137"/>
      <c r="C193" s="166" t="s">
        <v>384</v>
      </c>
      <c r="D193" s="166" t="s">
        <v>182</v>
      </c>
      <c r="E193" s="167" t="s">
        <v>1077</v>
      </c>
      <c r="F193" s="308" t="s">
        <v>1078</v>
      </c>
      <c r="G193" s="308"/>
      <c r="H193" s="308"/>
      <c r="I193" s="308"/>
      <c r="J193" s="168" t="s">
        <v>422</v>
      </c>
      <c r="K193" s="169">
        <v>20</v>
      </c>
      <c r="L193" s="309">
        <v>2.96</v>
      </c>
      <c r="M193" s="309"/>
      <c r="N193" s="310">
        <f t="shared" si="25"/>
        <v>59.2</v>
      </c>
      <c r="O193" s="310"/>
      <c r="P193" s="310"/>
      <c r="Q193" s="310"/>
      <c r="R193" s="140"/>
      <c r="T193" s="170" t="s">
        <v>5</v>
      </c>
      <c r="U193" s="43" t="s">
        <v>42</v>
      </c>
      <c r="V193" s="35"/>
      <c r="W193" s="171">
        <f t="shared" si="26"/>
        <v>0</v>
      </c>
      <c r="X193" s="171">
        <v>0</v>
      </c>
      <c r="Y193" s="171">
        <f t="shared" si="27"/>
        <v>0</v>
      </c>
      <c r="Z193" s="171">
        <v>0</v>
      </c>
      <c r="AA193" s="172">
        <f t="shared" si="28"/>
        <v>0</v>
      </c>
      <c r="AR193" s="18" t="s">
        <v>363</v>
      </c>
      <c r="AT193" s="18" t="s">
        <v>182</v>
      </c>
      <c r="AU193" s="18" t="s">
        <v>86</v>
      </c>
      <c r="AY193" s="18" t="s">
        <v>181</v>
      </c>
      <c r="BE193" s="113">
        <f t="shared" si="29"/>
        <v>0</v>
      </c>
      <c r="BF193" s="113">
        <f t="shared" si="30"/>
        <v>59.2</v>
      </c>
      <c r="BG193" s="113">
        <f t="shared" si="31"/>
        <v>0</v>
      </c>
      <c r="BH193" s="113">
        <f t="shared" si="32"/>
        <v>0</v>
      </c>
      <c r="BI193" s="113">
        <f t="shared" si="33"/>
        <v>0</v>
      </c>
      <c r="BJ193" s="18" t="s">
        <v>86</v>
      </c>
      <c r="BK193" s="113">
        <f t="shared" si="34"/>
        <v>59.2</v>
      </c>
      <c r="BL193" s="18" t="s">
        <v>363</v>
      </c>
      <c r="BM193" s="18" t="s">
        <v>593</v>
      </c>
    </row>
    <row r="194" spans="2:65" s="1" customFormat="1" ht="31.5" customHeight="1">
      <c r="B194" s="137"/>
      <c r="C194" s="173" t="s">
        <v>387</v>
      </c>
      <c r="D194" s="173" t="s">
        <v>356</v>
      </c>
      <c r="E194" s="174" t="s">
        <v>1079</v>
      </c>
      <c r="F194" s="311" t="s">
        <v>1080</v>
      </c>
      <c r="G194" s="311"/>
      <c r="H194" s="311"/>
      <c r="I194" s="311"/>
      <c r="J194" s="175" t="s">
        <v>422</v>
      </c>
      <c r="K194" s="176">
        <v>20</v>
      </c>
      <c r="L194" s="312">
        <v>1.2</v>
      </c>
      <c r="M194" s="312"/>
      <c r="N194" s="313">
        <f t="shared" si="25"/>
        <v>24</v>
      </c>
      <c r="O194" s="310"/>
      <c r="P194" s="310"/>
      <c r="Q194" s="310"/>
      <c r="R194" s="140"/>
      <c r="T194" s="170" t="s">
        <v>5</v>
      </c>
      <c r="U194" s="43" t="s">
        <v>42</v>
      </c>
      <c r="V194" s="35"/>
      <c r="W194" s="171">
        <f t="shared" si="26"/>
        <v>0</v>
      </c>
      <c r="X194" s="171">
        <v>2.9349999999999998E-4</v>
      </c>
      <c r="Y194" s="171">
        <f t="shared" si="27"/>
        <v>5.8699999999999994E-3</v>
      </c>
      <c r="Z194" s="171">
        <v>0</v>
      </c>
      <c r="AA194" s="172">
        <f t="shared" si="28"/>
        <v>0</v>
      </c>
      <c r="AR194" s="18" t="s">
        <v>940</v>
      </c>
      <c r="AT194" s="18" t="s">
        <v>356</v>
      </c>
      <c r="AU194" s="18" t="s">
        <v>86</v>
      </c>
      <c r="AY194" s="18" t="s">
        <v>181</v>
      </c>
      <c r="BE194" s="113">
        <f t="shared" si="29"/>
        <v>0</v>
      </c>
      <c r="BF194" s="113">
        <f t="shared" si="30"/>
        <v>24</v>
      </c>
      <c r="BG194" s="113">
        <f t="shared" si="31"/>
        <v>0</v>
      </c>
      <c r="BH194" s="113">
        <f t="shared" si="32"/>
        <v>0</v>
      </c>
      <c r="BI194" s="113">
        <f t="shared" si="33"/>
        <v>0</v>
      </c>
      <c r="BJ194" s="18" t="s">
        <v>86</v>
      </c>
      <c r="BK194" s="113">
        <f t="shared" si="34"/>
        <v>24</v>
      </c>
      <c r="BL194" s="18" t="s">
        <v>363</v>
      </c>
      <c r="BM194" s="18" t="s">
        <v>599</v>
      </c>
    </row>
    <row r="195" spans="2:65" s="1" customFormat="1" ht="31.5" customHeight="1">
      <c r="B195" s="137"/>
      <c r="C195" s="166" t="s">
        <v>389</v>
      </c>
      <c r="D195" s="166" t="s">
        <v>182</v>
      </c>
      <c r="E195" s="167" t="s">
        <v>1081</v>
      </c>
      <c r="F195" s="308" t="s">
        <v>1082</v>
      </c>
      <c r="G195" s="308"/>
      <c r="H195" s="308"/>
      <c r="I195" s="308"/>
      <c r="J195" s="168" t="s">
        <v>422</v>
      </c>
      <c r="K195" s="169">
        <v>130</v>
      </c>
      <c r="L195" s="309">
        <v>1.83</v>
      </c>
      <c r="M195" s="309"/>
      <c r="N195" s="310">
        <f t="shared" si="25"/>
        <v>237.9</v>
      </c>
      <c r="O195" s="310"/>
      <c r="P195" s="310"/>
      <c r="Q195" s="310"/>
      <c r="R195" s="140"/>
      <c r="T195" s="170" t="s">
        <v>5</v>
      </c>
      <c r="U195" s="43" t="s">
        <v>42</v>
      </c>
      <c r="V195" s="35"/>
      <c r="W195" s="171">
        <f t="shared" si="26"/>
        <v>0</v>
      </c>
      <c r="X195" s="171">
        <v>0</v>
      </c>
      <c r="Y195" s="171">
        <f t="shared" si="27"/>
        <v>0</v>
      </c>
      <c r="Z195" s="171">
        <v>0</v>
      </c>
      <c r="AA195" s="172">
        <f t="shared" si="28"/>
        <v>0</v>
      </c>
      <c r="AR195" s="18" t="s">
        <v>363</v>
      </c>
      <c r="AT195" s="18" t="s">
        <v>182</v>
      </c>
      <c r="AU195" s="18" t="s">
        <v>86</v>
      </c>
      <c r="AY195" s="18" t="s">
        <v>181</v>
      </c>
      <c r="BE195" s="113">
        <f t="shared" si="29"/>
        <v>0</v>
      </c>
      <c r="BF195" s="113">
        <f t="shared" si="30"/>
        <v>237.9</v>
      </c>
      <c r="BG195" s="113">
        <f t="shared" si="31"/>
        <v>0</v>
      </c>
      <c r="BH195" s="113">
        <f t="shared" si="32"/>
        <v>0</v>
      </c>
      <c r="BI195" s="113">
        <f t="shared" si="33"/>
        <v>0</v>
      </c>
      <c r="BJ195" s="18" t="s">
        <v>86</v>
      </c>
      <c r="BK195" s="113">
        <f t="shared" si="34"/>
        <v>237.9</v>
      </c>
      <c r="BL195" s="18" t="s">
        <v>363</v>
      </c>
      <c r="BM195" s="18" t="s">
        <v>604</v>
      </c>
    </row>
    <row r="196" spans="2:65" s="1" customFormat="1" ht="31.5" customHeight="1">
      <c r="B196" s="137"/>
      <c r="C196" s="173" t="s">
        <v>392</v>
      </c>
      <c r="D196" s="173" t="s">
        <v>356</v>
      </c>
      <c r="E196" s="174" t="s">
        <v>1083</v>
      </c>
      <c r="F196" s="311" t="s">
        <v>1084</v>
      </c>
      <c r="G196" s="311"/>
      <c r="H196" s="311"/>
      <c r="I196" s="311"/>
      <c r="J196" s="175" t="s">
        <v>422</v>
      </c>
      <c r="K196" s="176">
        <v>130</v>
      </c>
      <c r="L196" s="312">
        <v>1</v>
      </c>
      <c r="M196" s="312"/>
      <c r="N196" s="313">
        <f t="shared" si="25"/>
        <v>130</v>
      </c>
      <c r="O196" s="310"/>
      <c r="P196" s="310"/>
      <c r="Q196" s="310"/>
      <c r="R196" s="140"/>
      <c r="T196" s="170" t="s">
        <v>5</v>
      </c>
      <c r="U196" s="43" t="s">
        <v>42</v>
      </c>
      <c r="V196" s="35"/>
      <c r="W196" s="171">
        <f t="shared" si="26"/>
        <v>0</v>
      </c>
      <c r="X196" s="171">
        <v>2.9515384615384598E-4</v>
      </c>
      <c r="Y196" s="171">
        <f t="shared" si="27"/>
        <v>3.8369999999999974E-2</v>
      </c>
      <c r="Z196" s="171">
        <v>0</v>
      </c>
      <c r="AA196" s="172">
        <f t="shared" si="28"/>
        <v>0</v>
      </c>
      <c r="AR196" s="18" t="s">
        <v>940</v>
      </c>
      <c r="AT196" s="18" t="s">
        <v>356</v>
      </c>
      <c r="AU196" s="18" t="s">
        <v>86</v>
      </c>
      <c r="AY196" s="18" t="s">
        <v>181</v>
      </c>
      <c r="BE196" s="113">
        <f t="shared" si="29"/>
        <v>0</v>
      </c>
      <c r="BF196" s="113">
        <f t="shared" si="30"/>
        <v>130</v>
      </c>
      <c r="BG196" s="113">
        <f t="shared" si="31"/>
        <v>0</v>
      </c>
      <c r="BH196" s="113">
        <f t="shared" si="32"/>
        <v>0</v>
      </c>
      <c r="BI196" s="113">
        <f t="shared" si="33"/>
        <v>0</v>
      </c>
      <c r="BJ196" s="18" t="s">
        <v>86</v>
      </c>
      <c r="BK196" s="113">
        <f t="shared" si="34"/>
        <v>130</v>
      </c>
      <c r="BL196" s="18" t="s">
        <v>363</v>
      </c>
      <c r="BM196" s="18" t="s">
        <v>609</v>
      </c>
    </row>
    <row r="197" spans="2:65" s="1" customFormat="1" ht="31.5" customHeight="1">
      <c r="B197" s="137"/>
      <c r="C197" s="166" t="s">
        <v>395</v>
      </c>
      <c r="D197" s="166" t="s">
        <v>182</v>
      </c>
      <c r="E197" s="167" t="s">
        <v>1085</v>
      </c>
      <c r="F197" s="308" t="s">
        <v>1086</v>
      </c>
      <c r="G197" s="308"/>
      <c r="H197" s="308"/>
      <c r="I197" s="308"/>
      <c r="J197" s="168" t="s">
        <v>422</v>
      </c>
      <c r="K197" s="169">
        <v>80</v>
      </c>
      <c r="L197" s="309">
        <v>2.3199999999999998</v>
      </c>
      <c r="M197" s="309"/>
      <c r="N197" s="310">
        <f t="shared" si="25"/>
        <v>185.6</v>
      </c>
      <c r="O197" s="310"/>
      <c r="P197" s="310"/>
      <c r="Q197" s="310"/>
      <c r="R197" s="140"/>
      <c r="T197" s="170" t="s">
        <v>5</v>
      </c>
      <c r="U197" s="43" t="s">
        <v>42</v>
      </c>
      <c r="V197" s="35"/>
      <c r="W197" s="171">
        <f t="shared" si="26"/>
        <v>0</v>
      </c>
      <c r="X197" s="171">
        <v>0</v>
      </c>
      <c r="Y197" s="171">
        <f t="shared" si="27"/>
        <v>0</v>
      </c>
      <c r="Z197" s="171">
        <v>0</v>
      </c>
      <c r="AA197" s="172">
        <f t="shared" si="28"/>
        <v>0</v>
      </c>
      <c r="AR197" s="18" t="s">
        <v>363</v>
      </c>
      <c r="AT197" s="18" t="s">
        <v>182</v>
      </c>
      <c r="AU197" s="18" t="s">
        <v>86</v>
      </c>
      <c r="AY197" s="18" t="s">
        <v>181</v>
      </c>
      <c r="BE197" s="113">
        <f t="shared" si="29"/>
        <v>0</v>
      </c>
      <c r="BF197" s="113">
        <f t="shared" si="30"/>
        <v>185.6</v>
      </c>
      <c r="BG197" s="113">
        <f t="shared" si="31"/>
        <v>0</v>
      </c>
      <c r="BH197" s="113">
        <f t="shared" si="32"/>
        <v>0</v>
      </c>
      <c r="BI197" s="113">
        <f t="shared" si="33"/>
        <v>0</v>
      </c>
      <c r="BJ197" s="18" t="s">
        <v>86</v>
      </c>
      <c r="BK197" s="113">
        <f t="shared" si="34"/>
        <v>185.6</v>
      </c>
      <c r="BL197" s="18" t="s">
        <v>363</v>
      </c>
      <c r="BM197" s="18" t="s">
        <v>615</v>
      </c>
    </row>
    <row r="198" spans="2:65" s="1" customFormat="1" ht="31.5" customHeight="1">
      <c r="B198" s="137"/>
      <c r="C198" s="173" t="s">
        <v>398</v>
      </c>
      <c r="D198" s="173" t="s">
        <v>356</v>
      </c>
      <c r="E198" s="174" t="s">
        <v>1087</v>
      </c>
      <c r="F198" s="311" t="s">
        <v>1088</v>
      </c>
      <c r="G198" s="311"/>
      <c r="H198" s="311"/>
      <c r="I198" s="311"/>
      <c r="J198" s="175" t="s">
        <v>422</v>
      </c>
      <c r="K198" s="176">
        <v>80</v>
      </c>
      <c r="L198" s="312">
        <v>3</v>
      </c>
      <c r="M198" s="312"/>
      <c r="N198" s="313">
        <f t="shared" si="25"/>
        <v>240</v>
      </c>
      <c r="O198" s="310"/>
      <c r="P198" s="310"/>
      <c r="Q198" s="310"/>
      <c r="R198" s="140"/>
      <c r="T198" s="170" t="s">
        <v>5</v>
      </c>
      <c r="U198" s="43" t="s">
        <v>42</v>
      </c>
      <c r="V198" s="35"/>
      <c r="W198" s="171">
        <f t="shared" si="26"/>
        <v>0</v>
      </c>
      <c r="X198" s="171">
        <v>5.5400000000000002E-4</v>
      </c>
      <c r="Y198" s="171">
        <f t="shared" si="27"/>
        <v>4.4319999999999998E-2</v>
      </c>
      <c r="Z198" s="171">
        <v>0</v>
      </c>
      <c r="AA198" s="172">
        <f t="shared" si="28"/>
        <v>0</v>
      </c>
      <c r="AR198" s="18" t="s">
        <v>940</v>
      </c>
      <c r="AT198" s="18" t="s">
        <v>356</v>
      </c>
      <c r="AU198" s="18" t="s">
        <v>86</v>
      </c>
      <c r="AY198" s="18" t="s">
        <v>181</v>
      </c>
      <c r="BE198" s="113">
        <f t="shared" si="29"/>
        <v>0</v>
      </c>
      <c r="BF198" s="113">
        <f t="shared" si="30"/>
        <v>240</v>
      </c>
      <c r="BG198" s="113">
        <f t="shared" si="31"/>
        <v>0</v>
      </c>
      <c r="BH198" s="113">
        <f t="shared" si="32"/>
        <v>0</v>
      </c>
      <c r="BI198" s="113">
        <f t="shared" si="33"/>
        <v>0</v>
      </c>
      <c r="BJ198" s="18" t="s">
        <v>86</v>
      </c>
      <c r="BK198" s="113">
        <f t="shared" si="34"/>
        <v>240</v>
      </c>
      <c r="BL198" s="18" t="s">
        <v>363</v>
      </c>
      <c r="BM198" s="18" t="s">
        <v>1089</v>
      </c>
    </row>
    <row r="199" spans="2:65" s="1" customFormat="1" ht="31.5" customHeight="1">
      <c r="B199" s="137"/>
      <c r="C199" s="166" t="s">
        <v>401</v>
      </c>
      <c r="D199" s="166" t="s">
        <v>182</v>
      </c>
      <c r="E199" s="167" t="s">
        <v>1090</v>
      </c>
      <c r="F199" s="308" t="s">
        <v>1091</v>
      </c>
      <c r="G199" s="308"/>
      <c r="H199" s="308"/>
      <c r="I199" s="308"/>
      <c r="J199" s="168" t="s">
        <v>618</v>
      </c>
      <c r="K199" s="169">
        <v>1</v>
      </c>
      <c r="L199" s="309">
        <v>50</v>
      </c>
      <c r="M199" s="309"/>
      <c r="N199" s="310">
        <f t="shared" si="25"/>
        <v>50</v>
      </c>
      <c r="O199" s="310"/>
      <c r="P199" s="310"/>
      <c r="Q199" s="310"/>
      <c r="R199" s="140"/>
      <c r="T199" s="170" t="s">
        <v>5</v>
      </c>
      <c r="U199" s="43" t="s">
        <v>42</v>
      </c>
      <c r="V199" s="35"/>
      <c r="W199" s="171">
        <f t="shared" si="26"/>
        <v>0</v>
      </c>
      <c r="X199" s="171">
        <v>0</v>
      </c>
      <c r="Y199" s="171">
        <f t="shared" si="27"/>
        <v>0</v>
      </c>
      <c r="Z199" s="171">
        <v>0</v>
      </c>
      <c r="AA199" s="172">
        <f t="shared" si="28"/>
        <v>0</v>
      </c>
      <c r="AR199" s="18" t="s">
        <v>363</v>
      </c>
      <c r="AT199" s="18" t="s">
        <v>182</v>
      </c>
      <c r="AU199" s="18" t="s">
        <v>86</v>
      </c>
      <c r="AY199" s="18" t="s">
        <v>181</v>
      </c>
      <c r="BE199" s="113">
        <f t="shared" si="29"/>
        <v>0</v>
      </c>
      <c r="BF199" s="113">
        <f t="shared" si="30"/>
        <v>50</v>
      </c>
      <c r="BG199" s="113">
        <f t="shared" si="31"/>
        <v>0</v>
      </c>
      <c r="BH199" s="113">
        <f t="shared" si="32"/>
        <v>0</v>
      </c>
      <c r="BI199" s="113">
        <f t="shared" si="33"/>
        <v>0</v>
      </c>
      <c r="BJ199" s="18" t="s">
        <v>86</v>
      </c>
      <c r="BK199" s="113">
        <f t="shared" si="34"/>
        <v>50</v>
      </c>
      <c r="BL199" s="18" t="s">
        <v>363</v>
      </c>
      <c r="BM199" s="18" t="s">
        <v>1092</v>
      </c>
    </row>
    <row r="200" spans="2:65" s="1" customFormat="1" ht="22.5" customHeight="1">
      <c r="B200" s="137"/>
      <c r="C200" s="166" t="s">
        <v>404</v>
      </c>
      <c r="D200" s="166" t="s">
        <v>182</v>
      </c>
      <c r="E200" s="167" t="s">
        <v>1093</v>
      </c>
      <c r="F200" s="308" t="s">
        <v>1094</v>
      </c>
      <c r="G200" s="308"/>
      <c r="H200" s="308"/>
      <c r="I200" s="308"/>
      <c r="J200" s="168" t="s">
        <v>372</v>
      </c>
      <c r="K200" s="192">
        <v>194.80600000000001</v>
      </c>
      <c r="L200" s="309">
        <v>1</v>
      </c>
      <c r="M200" s="309"/>
      <c r="N200" s="310">
        <f t="shared" si="25"/>
        <v>194.81</v>
      </c>
      <c r="O200" s="310"/>
      <c r="P200" s="310"/>
      <c r="Q200" s="310"/>
      <c r="R200" s="140"/>
      <c r="T200" s="170" t="s">
        <v>5</v>
      </c>
      <c r="U200" s="43" t="s">
        <v>42</v>
      </c>
      <c r="V200" s="35"/>
      <c r="W200" s="171">
        <f t="shared" si="26"/>
        <v>0</v>
      </c>
      <c r="X200" s="171">
        <v>0</v>
      </c>
      <c r="Y200" s="171">
        <f t="shared" si="27"/>
        <v>0</v>
      </c>
      <c r="Z200" s="171">
        <v>0</v>
      </c>
      <c r="AA200" s="172">
        <f t="shared" si="28"/>
        <v>0</v>
      </c>
      <c r="AR200" s="18" t="s">
        <v>363</v>
      </c>
      <c r="AT200" s="18" t="s">
        <v>182</v>
      </c>
      <c r="AU200" s="18" t="s">
        <v>86</v>
      </c>
      <c r="AY200" s="18" t="s">
        <v>181</v>
      </c>
      <c r="BE200" s="113">
        <f t="shared" si="29"/>
        <v>0</v>
      </c>
      <c r="BF200" s="113">
        <f t="shared" si="30"/>
        <v>194.81</v>
      </c>
      <c r="BG200" s="113">
        <f t="shared" si="31"/>
        <v>0</v>
      </c>
      <c r="BH200" s="113">
        <f t="shared" si="32"/>
        <v>0</v>
      </c>
      <c r="BI200" s="113">
        <f t="shared" si="33"/>
        <v>0</v>
      </c>
      <c r="BJ200" s="18" t="s">
        <v>86</v>
      </c>
      <c r="BK200" s="113">
        <f t="shared" si="34"/>
        <v>194.81</v>
      </c>
      <c r="BL200" s="18" t="s">
        <v>363</v>
      </c>
      <c r="BM200" s="18" t="s">
        <v>1095</v>
      </c>
    </row>
    <row r="201" spans="2:65" s="1" customFormat="1" ht="22.5" customHeight="1">
      <c r="B201" s="137"/>
      <c r="C201" s="166" t="s">
        <v>407</v>
      </c>
      <c r="D201" s="166" t="s">
        <v>182</v>
      </c>
      <c r="E201" s="167" t="s">
        <v>1096</v>
      </c>
      <c r="F201" s="308" t="s">
        <v>1097</v>
      </c>
      <c r="G201" s="308"/>
      <c r="H201" s="308"/>
      <c r="I201" s="308"/>
      <c r="J201" s="168" t="s">
        <v>372</v>
      </c>
      <c r="K201" s="192">
        <v>134.41300000000001</v>
      </c>
      <c r="L201" s="309">
        <v>1</v>
      </c>
      <c r="M201" s="309"/>
      <c r="N201" s="310">
        <f t="shared" si="25"/>
        <v>134.41</v>
      </c>
      <c r="O201" s="310"/>
      <c r="P201" s="310"/>
      <c r="Q201" s="310"/>
      <c r="R201" s="140"/>
      <c r="T201" s="170" t="s">
        <v>5</v>
      </c>
      <c r="U201" s="43" t="s">
        <v>42</v>
      </c>
      <c r="V201" s="35"/>
      <c r="W201" s="171">
        <f t="shared" si="26"/>
        <v>0</v>
      </c>
      <c r="X201" s="171">
        <v>0</v>
      </c>
      <c r="Y201" s="171">
        <f t="shared" si="27"/>
        <v>0</v>
      </c>
      <c r="Z201" s="171">
        <v>0</v>
      </c>
      <c r="AA201" s="172">
        <f t="shared" si="28"/>
        <v>0</v>
      </c>
      <c r="AR201" s="18" t="s">
        <v>363</v>
      </c>
      <c r="AT201" s="18" t="s">
        <v>182</v>
      </c>
      <c r="AU201" s="18" t="s">
        <v>86</v>
      </c>
      <c r="AY201" s="18" t="s">
        <v>181</v>
      </c>
      <c r="BE201" s="113">
        <f t="shared" si="29"/>
        <v>0</v>
      </c>
      <c r="BF201" s="113">
        <f t="shared" si="30"/>
        <v>134.41</v>
      </c>
      <c r="BG201" s="113">
        <f t="shared" si="31"/>
        <v>0</v>
      </c>
      <c r="BH201" s="113">
        <f t="shared" si="32"/>
        <v>0</v>
      </c>
      <c r="BI201" s="113">
        <f t="shared" si="33"/>
        <v>0</v>
      </c>
      <c r="BJ201" s="18" t="s">
        <v>86</v>
      </c>
      <c r="BK201" s="113">
        <f t="shared" si="34"/>
        <v>134.41</v>
      </c>
      <c r="BL201" s="18" t="s">
        <v>363</v>
      </c>
      <c r="BM201" s="18" t="s">
        <v>1098</v>
      </c>
    </row>
    <row r="202" spans="2:65" s="1" customFormat="1" ht="22.5" customHeight="1">
      <c r="B202" s="137"/>
      <c r="C202" s="166" t="s">
        <v>410</v>
      </c>
      <c r="D202" s="166" t="s">
        <v>182</v>
      </c>
      <c r="E202" s="167" t="s">
        <v>1099</v>
      </c>
      <c r="F202" s="308" t="s">
        <v>1100</v>
      </c>
      <c r="G202" s="308"/>
      <c r="H202" s="308"/>
      <c r="I202" s="308"/>
      <c r="J202" s="168" t="s">
        <v>372</v>
      </c>
      <c r="K202" s="192">
        <v>223.596</v>
      </c>
      <c r="L202" s="309">
        <v>1</v>
      </c>
      <c r="M202" s="309"/>
      <c r="N202" s="310">
        <f t="shared" si="25"/>
        <v>223.6</v>
      </c>
      <c r="O202" s="310"/>
      <c r="P202" s="310"/>
      <c r="Q202" s="310"/>
      <c r="R202" s="140"/>
      <c r="T202" s="170" t="s">
        <v>5</v>
      </c>
      <c r="U202" s="43" t="s">
        <v>42</v>
      </c>
      <c r="V202" s="35"/>
      <c r="W202" s="171">
        <f t="shared" si="26"/>
        <v>0</v>
      </c>
      <c r="X202" s="171">
        <v>0</v>
      </c>
      <c r="Y202" s="171">
        <f t="shared" si="27"/>
        <v>0</v>
      </c>
      <c r="Z202" s="171">
        <v>0</v>
      </c>
      <c r="AA202" s="172">
        <f t="shared" si="28"/>
        <v>0</v>
      </c>
      <c r="AR202" s="18" t="s">
        <v>363</v>
      </c>
      <c r="AT202" s="18" t="s">
        <v>182</v>
      </c>
      <c r="AU202" s="18" t="s">
        <v>86</v>
      </c>
      <c r="AY202" s="18" t="s">
        <v>181</v>
      </c>
      <c r="BE202" s="113">
        <f t="shared" si="29"/>
        <v>0</v>
      </c>
      <c r="BF202" s="113">
        <f t="shared" si="30"/>
        <v>223.6</v>
      </c>
      <c r="BG202" s="113">
        <f t="shared" si="31"/>
        <v>0</v>
      </c>
      <c r="BH202" s="113">
        <f t="shared" si="32"/>
        <v>0</v>
      </c>
      <c r="BI202" s="113">
        <f t="shared" si="33"/>
        <v>0</v>
      </c>
      <c r="BJ202" s="18" t="s">
        <v>86</v>
      </c>
      <c r="BK202" s="113">
        <f t="shared" si="34"/>
        <v>223.6</v>
      </c>
      <c r="BL202" s="18" t="s">
        <v>363</v>
      </c>
      <c r="BM202" s="18" t="s">
        <v>1101</v>
      </c>
    </row>
    <row r="203" spans="2:65" s="1" customFormat="1" ht="22.5" customHeight="1">
      <c r="B203" s="137"/>
      <c r="C203" s="166" t="s">
        <v>413</v>
      </c>
      <c r="D203" s="166" t="s">
        <v>182</v>
      </c>
      <c r="E203" s="167" t="s">
        <v>1102</v>
      </c>
      <c r="F203" s="308" t="s">
        <v>1103</v>
      </c>
      <c r="G203" s="308"/>
      <c r="H203" s="308"/>
      <c r="I203" s="308"/>
      <c r="J203" s="168" t="s">
        <v>1104</v>
      </c>
      <c r="K203" s="169">
        <v>25</v>
      </c>
      <c r="L203" s="309">
        <v>10</v>
      </c>
      <c r="M203" s="309"/>
      <c r="N203" s="310">
        <f t="shared" si="25"/>
        <v>250</v>
      </c>
      <c r="O203" s="310"/>
      <c r="P203" s="310"/>
      <c r="Q203" s="310"/>
      <c r="R203" s="140"/>
      <c r="T203" s="170" t="s">
        <v>5</v>
      </c>
      <c r="U203" s="43" t="s">
        <v>42</v>
      </c>
      <c r="V203" s="35"/>
      <c r="W203" s="171">
        <f t="shared" si="26"/>
        <v>0</v>
      </c>
      <c r="X203" s="171">
        <v>0</v>
      </c>
      <c r="Y203" s="171">
        <f t="shared" si="27"/>
        <v>0</v>
      </c>
      <c r="Z203" s="171">
        <v>0</v>
      </c>
      <c r="AA203" s="172">
        <f t="shared" si="28"/>
        <v>0</v>
      </c>
      <c r="AR203" s="18" t="s">
        <v>363</v>
      </c>
      <c r="AT203" s="18" t="s">
        <v>182</v>
      </c>
      <c r="AU203" s="18" t="s">
        <v>86</v>
      </c>
      <c r="AY203" s="18" t="s">
        <v>181</v>
      </c>
      <c r="BE203" s="113">
        <f t="shared" si="29"/>
        <v>0</v>
      </c>
      <c r="BF203" s="113">
        <f t="shared" si="30"/>
        <v>250</v>
      </c>
      <c r="BG203" s="113">
        <f t="shared" si="31"/>
        <v>0</v>
      </c>
      <c r="BH203" s="113">
        <f t="shared" si="32"/>
        <v>0</v>
      </c>
      <c r="BI203" s="113">
        <f t="shared" si="33"/>
        <v>0</v>
      </c>
      <c r="BJ203" s="18" t="s">
        <v>86</v>
      </c>
      <c r="BK203" s="113">
        <f t="shared" si="34"/>
        <v>250</v>
      </c>
      <c r="BL203" s="18" t="s">
        <v>363</v>
      </c>
      <c r="BM203" s="18" t="s">
        <v>1105</v>
      </c>
    </row>
    <row r="204" spans="2:65" s="1" customFormat="1" ht="22.5" customHeight="1">
      <c r="B204" s="137"/>
      <c r="C204" s="166" t="s">
        <v>416</v>
      </c>
      <c r="D204" s="166" t="s">
        <v>182</v>
      </c>
      <c r="E204" s="167" t="s">
        <v>1106</v>
      </c>
      <c r="F204" s="308" t="s">
        <v>1107</v>
      </c>
      <c r="G204" s="308"/>
      <c r="H204" s="308"/>
      <c r="I204" s="308"/>
      <c r="J204" s="168" t="s">
        <v>618</v>
      </c>
      <c r="K204" s="169">
        <v>1</v>
      </c>
      <c r="L204" s="309">
        <v>300</v>
      </c>
      <c r="M204" s="309"/>
      <c r="N204" s="310">
        <f t="shared" si="25"/>
        <v>300</v>
      </c>
      <c r="O204" s="310"/>
      <c r="P204" s="310"/>
      <c r="Q204" s="310"/>
      <c r="R204" s="140"/>
      <c r="T204" s="170" t="s">
        <v>5</v>
      </c>
      <c r="U204" s="43" t="s">
        <v>42</v>
      </c>
      <c r="V204" s="35"/>
      <c r="W204" s="171">
        <f t="shared" si="26"/>
        <v>0</v>
      </c>
      <c r="X204" s="171">
        <v>0</v>
      </c>
      <c r="Y204" s="171">
        <f t="shared" si="27"/>
        <v>0</v>
      </c>
      <c r="Z204" s="171">
        <v>0</v>
      </c>
      <c r="AA204" s="172">
        <f t="shared" si="28"/>
        <v>0</v>
      </c>
      <c r="AR204" s="18" t="s">
        <v>363</v>
      </c>
      <c r="AT204" s="18" t="s">
        <v>182</v>
      </c>
      <c r="AU204" s="18" t="s">
        <v>86</v>
      </c>
      <c r="AY204" s="18" t="s">
        <v>181</v>
      </c>
      <c r="BE204" s="113">
        <f t="shared" si="29"/>
        <v>0</v>
      </c>
      <c r="BF204" s="113">
        <f t="shared" si="30"/>
        <v>300</v>
      </c>
      <c r="BG204" s="113">
        <f t="shared" si="31"/>
        <v>0</v>
      </c>
      <c r="BH204" s="113">
        <f t="shared" si="32"/>
        <v>0</v>
      </c>
      <c r="BI204" s="113">
        <f t="shared" si="33"/>
        <v>0</v>
      </c>
      <c r="BJ204" s="18" t="s">
        <v>86</v>
      </c>
      <c r="BK204" s="113">
        <f t="shared" si="34"/>
        <v>300</v>
      </c>
      <c r="BL204" s="18" t="s">
        <v>363</v>
      </c>
      <c r="BM204" s="18" t="s">
        <v>1108</v>
      </c>
    </row>
    <row r="205" spans="2:65" s="10" customFormat="1" ht="29.85" customHeight="1">
      <c r="B205" s="155"/>
      <c r="C205" s="156"/>
      <c r="D205" s="165" t="s">
        <v>935</v>
      </c>
      <c r="E205" s="165"/>
      <c r="F205" s="165"/>
      <c r="G205" s="165"/>
      <c r="H205" s="165"/>
      <c r="I205" s="165"/>
      <c r="J205" s="165"/>
      <c r="K205" s="165"/>
      <c r="L205" s="165"/>
      <c r="M205" s="165"/>
      <c r="N205" s="314">
        <f>BK205</f>
        <v>2244.0300000000002</v>
      </c>
      <c r="O205" s="315"/>
      <c r="P205" s="315"/>
      <c r="Q205" s="315"/>
      <c r="R205" s="158"/>
      <c r="T205" s="159"/>
      <c r="U205" s="156"/>
      <c r="V205" s="156"/>
      <c r="W205" s="160">
        <f>SUM(W206:W220)</f>
        <v>0</v>
      </c>
      <c r="X205" s="156"/>
      <c r="Y205" s="160">
        <f>SUM(Y206:Y220)</f>
        <v>1E-3</v>
      </c>
      <c r="Z205" s="156"/>
      <c r="AA205" s="161">
        <f>SUM(AA206:AA220)</f>
        <v>0</v>
      </c>
      <c r="AR205" s="162" t="s">
        <v>90</v>
      </c>
      <c r="AT205" s="163" t="s">
        <v>74</v>
      </c>
      <c r="AU205" s="163" t="s">
        <v>82</v>
      </c>
      <c r="AY205" s="162" t="s">
        <v>181</v>
      </c>
      <c r="BK205" s="164">
        <f>SUM(BK206:BK220)</f>
        <v>2244.0300000000002</v>
      </c>
    </row>
    <row r="206" spans="2:65" s="1" customFormat="1" ht="31.5" customHeight="1">
      <c r="B206" s="137"/>
      <c r="C206" s="166" t="s">
        <v>419</v>
      </c>
      <c r="D206" s="166" t="s">
        <v>182</v>
      </c>
      <c r="E206" s="167" t="s">
        <v>1109</v>
      </c>
      <c r="F206" s="308" t="s">
        <v>1110</v>
      </c>
      <c r="G206" s="308"/>
      <c r="H206" s="308"/>
      <c r="I206" s="308"/>
      <c r="J206" s="168" t="s">
        <v>422</v>
      </c>
      <c r="K206" s="169">
        <v>200</v>
      </c>
      <c r="L206" s="309">
        <v>1.21</v>
      </c>
      <c r="M206" s="309"/>
      <c r="N206" s="310">
        <f t="shared" ref="N206:N220" si="35">ROUND(L206*K206,2)</f>
        <v>242</v>
      </c>
      <c r="O206" s="310"/>
      <c r="P206" s="310"/>
      <c r="Q206" s="310"/>
      <c r="R206" s="140"/>
      <c r="T206" s="170" t="s">
        <v>5</v>
      </c>
      <c r="U206" s="43" t="s">
        <v>42</v>
      </c>
      <c r="V206" s="35"/>
      <c r="W206" s="171">
        <f t="shared" ref="W206:W220" si="36">V206*K206</f>
        <v>0</v>
      </c>
      <c r="X206" s="171">
        <v>0</v>
      </c>
      <c r="Y206" s="171">
        <f t="shared" ref="Y206:Y220" si="37">X206*K206</f>
        <v>0</v>
      </c>
      <c r="Z206" s="171">
        <v>0</v>
      </c>
      <c r="AA206" s="172">
        <f t="shared" ref="AA206:AA220" si="38">Z206*K206</f>
        <v>0</v>
      </c>
      <c r="AR206" s="18" t="s">
        <v>363</v>
      </c>
      <c r="AT206" s="18" t="s">
        <v>182</v>
      </c>
      <c r="AU206" s="18" t="s">
        <v>86</v>
      </c>
      <c r="AY206" s="18" t="s">
        <v>181</v>
      </c>
      <c r="BE206" s="113">
        <f t="shared" ref="BE206:BE220" si="39">IF(U206="základná",N206,0)</f>
        <v>0</v>
      </c>
      <c r="BF206" s="113">
        <f t="shared" ref="BF206:BF220" si="40">IF(U206="znížená",N206,0)</f>
        <v>242</v>
      </c>
      <c r="BG206" s="113">
        <f t="shared" ref="BG206:BG220" si="41">IF(U206="zákl. prenesená",N206,0)</f>
        <v>0</v>
      </c>
      <c r="BH206" s="113">
        <f t="shared" ref="BH206:BH220" si="42">IF(U206="zníž. prenesená",N206,0)</f>
        <v>0</v>
      </c>
      <c r="BI206" s="113">
        <f t="shared" ref="BI206:BI220" si="43">IF(U206="nulová",N206,0)</f>
        <v>0</v>
      </c>
      <c r="BJ206" s="18" t="s">
        <v>86</v>
      </c>
      <c r="BK206" s="113">
        <f t="shared" ref="BK206:BK220" si="44">ROUND(L206*K206,2)</f>
        <v>242</v>
      </c>
      <c r="BL206" s="18" t="s">
        <v>363</v>
      </c>
      <c r="BM206" s="18" t="s">
        <v>1111</v>
      </c>
    </row>
    <row r="207" spans="2:65" s="1" customFormat="1" ht="22.5" customHeight="1">
      <c r="B207" s="137"/>
      <c r="C207" s="173" t="s">
        <v>423</v>
      </c>
      <c r="D207" s="173" t="s">
        <v>356</v>
      </c>
      <c r="E207" s="174" t="s">
        <v>1112</v>
      </c>
      <c r="F207" s="311" t="s">
        <v>942</v>
      </c>
      <c r="G207" s="311"/>
      <c r="H207" s="311"/>
      <c r="I207" s="311"/>
      <c r="J207" s="175" t="s">
        <v>422</v>
      </c>
      <c r="K207" s="176">
        <v>200</v>
      </c>
      <c r="L207" s="312">
        <v>1.53</v>
      </c>
      <c r="M207" s="312"/>
      <c r="N207" s="313">
        <f t="shared" si="35"/>
        <v>306</v>
      </c>
      <c r="O207" s="310"/>
      <c r="P207" s="310"/>
      <c r="Q207" s="310"/>
      <c r="R207" s="140"/>
      <c r="T207" s="170" t="s">
        <v>5</v>
      </c>
      <c r="U207" s="43" t="s">
        <v>42</v>
      </c>
      <c r="V207" s="35"/>
      <c r="W207" s="171">
        <f t="shared" si="36"/>
        <v>0</v>
      </c>
      <c r="X207" s="171">
        <v>0</v>
      </c>
      <c r="Y207" s="171">
        <f t="shared" si="37"/>
        <v>0</v>
      </c>
      <c r="Z207" s="171">
        <v>0</v>
      </c>
      <c r="AA207" s="172">
        <f t="shared" si="38"/>
        <v>0</v>
      </c>
      <c r="AR207" s="18" t="s">
        <v>940</v>
      </c>
      <c r="AT207" s="18" t="s">
        <v>356</v>
      </c>
      <c r="AU207" s="18" t="s">
        <v>86</v>
      </c>
      <c r="AY207" s="18" t="s">
        <v>181</v>
      </c>
      <c r="BE207" s="113">
        <f t="shared" si="39"/>
        <v>0</v>
      </c>
      <c r="BF207" s="113">
        <f t="shared" si="40"/>
        <v>306</v>
      </c>
      <c r="BG207" s="113">
        <f t="shared" si="41"/>
        <v>0</v>
      </c>
      <c r="BH207" s="113">
        <f t="shared" si="42"/>
        <v>0</v>
      </c>
      <c r="BI207" s="113">
        <f t="shared" si="43"/>
        <v>0</v>
      </c>
      <c r="BJ207" s="18" t="s">
        <v>86</v>
      </c>
      <c r="BK207" s="113">
        <f t="shared" si="44"/>
        <v>306</v>
      </c>
      <c r="BL207" s="18" t="s">
        <v>363</v>
      </c>
      <c r="BM207" s="18" t="s">
        <v>1113</v>
      </c>
    </row>
    <row r="208" spans="2:65" s="1" customFormat="1" ht="31.5" customHeight="1">
      <c r="B208" s="137"/>
      <c r="C208" s="166" t="s">
        <v>426</v>
      </c>
      <c r="D208" s="166" t="s">
        <v>182</v>
      </c>
      <c r="E208" s="167" t="s">
        <v>943</v>
      </c>
      <c r="F208" s="308" t="s">
        <v>944</v>
      </c>
      <c r="G208" s="308"/>
      <c r="H208" s="308"/>
      <c r="I208" s="308"/>
      <c r="J208" s="168" t="s">
        <v>345</v>
      </c>
      <c r="K208" s="169">
        <v>10</v>
      </c>
      <c r="L208" s="309">
        <v>1.1200000000000001</v>
      </c>
      <c r="M208" s="309"/>
      <c r="N208" s="310">
        <f t="shared" si="35"/>
        <v>11.2</v>
      </c>
      <c r="O208" s="310"/>
      <c r="P208" s="310"/>
      <c r="Q208" s="310"/>
      <c r="R208" s="140"/>
      <c r="T208" s="170" t="s">
        <v>5</v>
      </c>
      <c r="U208" s="43" t="s">
        <v>42</v>
      </c>
      <c r="V208" s="35"/>
      <c r="W208" s="171">
        <f t="shared" si="36"/>
        <v>0</v>
      </c>
      <c r="X208" s="171">
        <v>0</v>
      </c>
      <c r="Y208" s="171">
        <f t="shared" si="37"/>
        <v>0</v>
      </c>
      <c r="Z208" s="171">
        <v>0</v>
      </c>
      <c r="AA208" s="172">
        <f t="shared" si="38"/>
        <v>0</v>
      </c>
      <c r="AR208" s="18" t="s">
        <v>363</v>
      </c>
      <c r="AT208" s="18" t="s">
        <v>182</v>
      </c>
      <c r="AU208" s="18" t="s">
        <v>86</v>
      </c>
      <c r="AY208" s="18" t="s">
        <v>181</v>
      </c>
      <c r="BE208" s="113">
        <f t="shared" si="39"/>
        <v>0</v>
      </c>
      <c r="BF208" s="113">
        <f t="shared" si="40"/>
        <v>11.2</v>
      </c>
      <c r="BG208" s="113">
        <f t="shared" si="41"/>
        <v>0</v>
      </c>
      <c r="BH208" s="113">
        <f t="shared" si="42"/>
        <v>0</v>
      </c>
      <c r="BI208" s="113">
        <f t="shared" si="43"/>
        <v>0</v>
      </c>
      <c r="BJ208" s="18" t="s">
        <v>86</v>
      </c>
      <c r="BK208" s="113">
        <f t="shared" si="44"/>
        <v>11.2</v>
      </c>
      <c r="BL208" s="18" t="s">
        <v>363</v>
      </c>
      <c r="BM208" s="18" t="s">
        <v>1114</v>
      </c>
    </row>
    <row r="209" spans="2:65" s="1" customFormat="1" ht="22.5" customHeight="1">
      <c r="B209" s="137"/>
      <c r="C209" s="173" t="s">
        <v>429</v>
      </c>
      <c r="D209" s="173" t="s">
        <v>356</v>
      </c>
      <c r="E209" s="174" t="s">
        <v>1115</v>
      </c>
      <c r="F209" s="311" t="s">
        <v>1116</v>
      </c>
      <c r="G209" s="311"/>
      <c r="H209" s="311"/>
      <c r="I209" s="311"/>
      <c r="J209" s="175" t="s">
        <v>345</v>
      </c>
      <c r="K209" s="176">
        <v>10</v>
      </c>
      <c r="L209" s="312">
        <v>1</v>
      </c>
      <c r="M209" s="312"/>
      <c r="N209" s="313">
        <f t="shared" si="35"/>
        <v>10</v>
      </c>
      <c r="O209" s="310"/>
      <c r="P209" s="310"/>
      <c r="Q209" s="310"/>
      <c r="R209" s="140"/>
      <c r="T209" s="170" t="s">
        <v>5</v>
      </c>
      <c r="U209" s="43" t="s">
        <v>42</v>
      </c>
      <c r="V209" s="35"/>
      <c r="W209" s="171">
        <f t="shared" si="36"/>
        <v>0</v>
      </c>
      <c r="X209" s="171">
        <v>0</v>
      </c>
      <c r="Y209" s="171">
        <f t="shared" si="37"/>
        <v>0</v>
      </c>
      <c r="Z209" s="171">
        <v>0</v>
      </c>
      <c r="AA209" s="172">
        <f t="shared" si="38"/>
        <v>0</v>
      </c>
      <c r="AR209" s="18" t="s">
        <v>940</v>
      </c>
      <c r="AT209" s="18" t="s">
        <v>356</v>
      </c>
      <c r="AU209" s="18" t="s">
        <v>86</v>
      </c>
      <c r="AY209" s="18" t="s">
        <v>181</v>
      </c>
      <c r="BE209" s="113">
        <f t="shared" si="39"/>
        <v>0</v>
      </c>
      <c r="BF209" s="113">
        <f t="shared" si="40"/>
        <v>10</v>
      </c>
      <c r="BG209" s="113">
        <f t="shared" si="41"/>
        <v>0</v>
      </c>
      <c r="BH209" s="113">
        <f t="shared" si="42"/>
        <v>0</v>
      </c>
      <c r="BI209" s="113">
        <f t="shared" si="43"/>
        <v>0</v>
      </c>
      <c r="BJ209" s="18" t="s">
        <v>86</v>
      </c>
      <c r="BK209" s="113">
        <f t="shared" si="44"/>
        <v>10</v>
      </c>
      <c r="BL209" s="18" t="s">
        <v>363</v>
      </c>
      <c r="BM209" s="18" t="s">
        <v>1117</v>
      </c>
    </row>
    <row r="210" spans="2:65" s="1" customFormat="1" ht="31.5" customHeight="1">
      <c r="B210" s="137"/>
      <c r="C210" s="166" t="s">
        <v>432</v>
      </c>
      <c r="D210" s="166" t="s">
        <v>182</v>
      </c>
      <c r="E210" s="167" t="s">
        <v>951</v>
      </c>
      <c r="F210" s="308" t="s">
        <v>952</v>
      </c>
      <c r="G210" s="308"/>
      <c r="H210" s="308"/>
      <c r="I210" s="308"/>
      <c r="J210" s="168" t="s">
        <v>422</v>
      </c>
      <c r="K210" s="169">
        <v>200</v>
      </c>
      <c r="L210" s="309">
        <v>2</v>
      </c>
      <c r="M210" s="309"/>
      <c r="N210" s="310">
        <f t="shared" si="35"/>
        <v>400</v>
      </c>
      <c r="O210" s="310"/>
      <c r="P210" s="310"/>
      <c r="Q210" s="310"/>
      <c r="R210" s="140"/>
      <c r="T210" s="170" t="s">
        <v>5</v>
      </c>
      <c r="U210" s="43" t="s">
        <v>42</v>
      </c>
      <c r="V210" s="35"/>
      <c r="W210" s="171">
        <f t="shared" si="36"/>
        <v>0</v>
      </c>
      <c r="X210" s="171">
        <v>0</v>
      </c>
      <c r="Y210" s="171">
        <f t="shared" si="37"/>
        <v>0</v>
      </c>
      <c r="Z210" s="171">
        <v>0</v>
      </c>
      <c r="AA210" s="172">
        <f t="shared" si="38"/>
        <v>0</v>
      </c>
      <c r="AR210" s="18" t="s">
        <v>363</v>
      </c>
      <c r="AT210" s="18" t="s">
        <v>182</v>
      </c>
      <c r="AU210" s="18" t="s">
        <v>86</v>
      </c>
      <c r="AY210" s="18" t="s">
        <v>181</v>
      </c>
      <c r="BE210" s="113">
        <f t="shared" si="39"/>
        <v>0</v>
      </c>
      <c r="BF210" s="113">
        <f t="shared" si="40"/>
        <v>400</v>
      </c>
      <c r="BG210" s="113">
        <f t="shared" si="41"/>
        <v>0</v>
      </c>
      <c r="BH210" s="113">
        <f t="shared" si="42"/>
        <v>0</v>
      </c>
      <c r="BI210" s="113">
        <f t="shared" si="43"/>
        <v>0</v>
      </c>
      <c r="BJ210" s="18" t="s">
        <v>86</v>
      </c>
      <c r="BK210" s="113">
        <f t="shared" si="44"/>
        <v>400</v>
      </c>
      <c r="BL210" s="18" t="s">
        <v>363</v>
      </c>
      <c r="BM210" s="18" t="s">
        <v>1118</v>
      </c>
    </row>
    <row r="211" spans="2:65" s="1" customFormat="1" ht="22.5" customHeight="1">
      <c r="B211" s="137"/>
      <c r="C211" s="166" t="s">
        <v>435</v>
      </c>
      <c r="D211" s="166" t="s">
        <v>182</v>
      </c>
      <c r="E211" s="167" t="s">
        <v>1119</v>
      </c>
      <c r="F211" s="308" t="s">
        <v>1120</v>
      </c>
      <c r="G211" s="308"/>
      <c r="H211" s="308"/>
      <c r="I211" s="308"/>
      <c r="J211" s="168" t="s">
        <v>345</v>
      </c>
      <c r="K211" s="169">
        <v>1</v>
      </c>
      <c r="L211" s="309">
        <v>25</v>
      </c>
      <c r="M211" s="309"/>
      <c r="N211" s="310">
        <f t="shared" si="35"/>
        <v>25</v>
      </c>
      <c r="O211" s="310"/>
      <c r="P211" s="310"/>
      <c r="Q211" s="310"/>
      <c r="R211" s="140"/>
      <c r="T211" s="170" t="s">
        <v>5</v>
      </c>
      <c r="U211" s="43" t="s">
        <v>42</v>
      </c>
      <c r="V211" s="35"/>
      <c r="W211" s="171">
        <f t="shared" si="36"/>
        <v>0</v>
      </c>
      <c r="X211" s="171">
        <v>0</v>
      </c>
      <c r="Y211" s="171">
        <f t="shared" si="37"/>
        <v>0</v>
      </c>
      <c r="Z211" s="171">
        <v>0</v>
      </c>
      <c r="AA211" s="172">
        <f t="shared" si="38"/>
        <v>0</v>
      </c>
      <c r="AR211" s="18" t="s">
        <v>363</v>
      </c>
      <c r="AT211" s="18" t="s">
        <v>182</v>
      </c>
      <c r="AU211" s="18" t="s">
        <v>86</v>
      </c>
      <c r="AY211" s="18" t="s">
        <v>181</v>
      </c>
      <c r="BE211" s="113">
        <f t="shared" si="39"/>
        <v>0</v>
      </c>
      <c r="BF211" s="113">
        <f t="shared" si="40"/>
        <v>25</v>
      </c>
      <c r="BG211" s="113">
        <f t="shared" si="41"/>
        <v>0</v>
      </c>
      <c r="BH211" s="113">
        <f t="shared" si="42"/>
        <v>0</v>
      </c>
      <c r="BI211" s="113">
        <f t="shared" si="43"/>
        <v>0</v>
      </c>
      <c r="BJ211" s="18" t="s">
        <v>86</v>
      </c>
      <c r="BK211" s="113">
        <f t="shared" si="44"/>
        <v>25</v>
      </c>
      <c r="BL211" s="18" t="s">
        <v>363</v>
      </c>
      <c r="BM211" s="18" t="s">
        <v>1121</v>
      </c>
    </row>
    <row r="212" spans="2:65" s="1" customFormat="1" ht="22.5" customHeight="1">
      <c r="B212" s="137"/>
      <c r="C212" s="173" t="s">
        <v>438</v>
      </c>
      <c r="D212" s="173" t="s">
        <v>356</v>
      </c>
      <c r="E212" s="174" t="s">
        <v>1122</v>
      </c>
      <c r="F212" s="311" t="s">
        <v>1123</v>
      </c>
      <c r="G212" s="311"/>
      <c r="H212" s="311"/>
      <c r="I212" s="311"/>
      <c r="J212" s="175" t="s">
        <v>345</v>
      </c>
      <c r="K212" s="176">
        <v>1</v>
      </c>
      <c r="L212" s="312">
        <v>150</v>
      </c>
      <c r="M212" s="312"/>
      <c r="N212" s="313">
        <f t="shared" si="35"/>
        <v>150</v>
      </c>
      <c r="O212" s="310"/>
      <c r="P212" s="310"/>
      <c r="Q212" s="310"/>
      <c r="R212" s="140"/>
      <c r="T212" s="170" t="s">
        <v>5</v>
      </c>
      <c r="U212" s="43" t="s">
        <v>42</v>
      </c>
      <c r="V212" s="35"/>
      <c r="W212" s="171">
        <f t="shared" si="36"/>
        <v>0</v>
      </c>
      <c r="X212" s="171">
        <v>0</v>
      </c>
      <c r="Y212" s="171">
        <f t="shared" si="37"/>
        <v>0</v>
      </c>
      <c r="Z212" s="171">
        <v>0</v>
      </c>
      <c r="AA212" s="172">
        <f t="shared" si="38"/>
        <v>0</v>
      </c>
      <c r="AR212" s="18" t="s">
        <v>940</v>
      </c>
      <c r="AT212" s="18" t="s">
        <v>356</v>
      </c>
      <c r="AU212" s="18" t="s">
        <v>86</v>
      </c>
      <c r="AY212" s="18" t="s">
        <v>181</v>
      </c>
      <c r="BE212" s="113">
        <f t="shared" si="39"/>
        <v>0</v>
      </c>
      <c r="BF212" s="113">
        <f t="shared" si="40"/>
        <v>150</v>
      </c>
      <c r="BG212" s="113">
        <f t="shared" si="41"/>
        <v>0</v>
      </c>
      <c r="BH212" s="113">
        <f t="shared" si="42"/>
        <v>0</v>
      </c>
      <c r="BI212" s="113">
        <f t="shared" si="43"/>
        <v>0</v>
      </c>
      <c r="BJ212" s="18" t="s">
        <v>86</v>
      </c>
      <c r="BK212" s="113">
        <f t="shared" si="44"/>
        <v>150</v>
      </c>
      <c r="BL212" s="18" t="s">
        <v>363</v>
      </c>
      <c r="BM212" s="18" t="s">
        <v>1124</v>
      </c>
    </row>
    <row r="213" spans="2:65" s="1" customFormat="1" ht="31.5" customHeight="1">
      <c r="B213" s="137"/>
      <c r="C213" s="166" t="s">
        <v>441</v>
      </c>
      <c r="D213" s="166" t="s">
        <v>182</v>
      </c>
      <c r="E213" s="167" t="s">
        <v>1125</v>
      </c>
      <c r="F213" s="308" t="s">
        <v>1126</v>
      </c>
      <c r="G213" s="308"/>
      <c r="H213" s="308"/>
      <c r="I213" s="308"/>
      <c r="J213" s="168" t="s">
        <v>422</v>
      </c>
      <c r="K213" s="169">
        <v>400</v>
      </c>
      <c r="L213" s="309">
        <v>1</v>
      </c>
      <c r="M213" s="309"/>
      <c r="N213" s="310">
        <f t="shared" si="35"/>
        <v>400</v>
      </c>
      <c r="O213" s="310"/>
      <c r="P213" s="310"/>
      <c r="Q213" s="310"/>
      <c r="R213" s="140"/>
      <c r="T213" s="170" t="s">
        <v>5</v>
      </c>
      <c r="U213" s="43" t="s">
        <v>42</v>
      </c>
      <c r="V213" s="35"/>
      <c r="W213" s="171">
        <f t="shared" si="36"/>
        <v>0</v>
      </c>
      <c r="X213" s="171">
        <v>0</v>
      </c>
      <c r="Y213" s="171">
        <f t="shared" si="37"/>
        <v>0</v>
      </c>
      <c r="Z213" s="171">
        <v>0</v>
      </c>
      <c r="AA213" s="172">
        <f t="shared" si="38"/>
        <v>0</v>
      </c>
      <c r="AR213" s="18" t="s">
        <v>363</v>
      </c>
      <c r="AT213" s="18" t="s">
        <v>182</v>
      </c>
      <c r="AU213" s="18" t="s">
        <v>86</v>
      </c>
      <c r="AY213" s="18" t="s">
        <v>181</v>
      </c>
      <c r="BE213" s="113">
        <f t="shared" si="39"/>
        <v>0</v>
      </c>
      <c r="BF213" s="113">
        <f t="shared" si="40"/>
        <v>400</v>
      </c>
      <c r="BG213" s="113">
        <f t="shared" si="41"/>
        <v>0</v>
      </c>
      <c r="BH213" s="113">
        <f t="shared" si="42"/>
        <v>0</v>
      </c>
      <c r="BI213" s="113">
        <f t="shared" si="43"/>
        <v>0</v>
      </c>
      <c r="BJ213" s="18" t="s">
        <v>86</v>
      </c>
      <c r="BK213" s="113">
        <f t="shared" si="44"/>
        <v>400</v>
      </c>
      <c r="BL213" s="18" t="s">
        <v>363</v>
      </c>
      <c r="BM213" s="18" t="s">
        <v>1127</v>
      </c>
    </row>
    <row r="214" spans="2:65" s="1" customFormat="1" ht="22.5" customHeight="1">
      <c r="B214" s="137"/>
      <c r="C214" s="173" t="s">
        <v>444</v>
      </c>
      <c r="D214" s="173" t="s">
        <v>356</v>
      </c>
      <c r="E214" s="174" t="s">
        <v>1128</v>
      </c>
      <c r="F214" s="311" t="s">
        <v>1129</v>
      </c>
      <c r="G214" s="311"/>
      <c r="H214" s="311"/>
      <c r="I214" s="311"/>
      <c r="J214" s="175" t="s">
        <v>422</v>
      </c>
      <c r="K214" s="176">
        <v>400</v>
      </c>
      <c r="L214" s="312">
        <v>1.06</v>
      </c>
      <c r="M214" s="312"/>
      <c r="N214" s="313">
        <f t="shared" si="35"/>
        <v>424</v>
      </c>
      <c r="O214" s="310"/>
      <c r="P214" s="310"/>
      <c r="Q214" s="310"/>
      <c r="R214" s="140"/>
      <c r="T214" s="170" t="s">
        <v>5</v>
      </c>
      <c r="U214" s="43" t="s">
        <v>42</v>
      </c>
      <c r="V214" s="35"/>
      <c r="W214" s="171">
        <f t="shared" si="36"/>
        <v>0</v>
      </c>
      <c r="X214" s="171">
        <v>0</v>
      </c>
      <c r="Y214" s="171">
        <f t="shared" si="37"/>
        <v>0</v>
      </c>
      <c r="Z214" s="171">
        <v>0</v>
      </c>
      <c r="AA214" s="172">
        <f t="shared" si="38"/>
        <v>0</v>
      </c>
      <c r="AR214" s="18" t="s">
        <v>940</v>
      </c>
      <c r="AT214" s="18" t="s">
        <v>356</v>
      </c>
      <c r="AU214" s="18" t="s">
        <v>86</v>
      </c>
      <c r="AY214" s="18" t="s">
        <v>181</v>
      </c>
      <c r="BE214" s="113">
        <f t="shared" si="39"/>
        <v>0</v>
      </c>
      <c r="BF214" s="113">
        <f t="shared" si="40"/>
        <v>424</v>
      </c>
      <c r="BG214" s="113">
        <f t="shared" si="41"/>
        <v>0</v>
      </c>
      <c r="BH214" s="113">
        <f t="shared" si="42"/>
        <v>0</v>
      </c>
      <c r="BI214" s="113">
        <f t="shared" si="43"/>
        <v>0</v>
      </c>
      <c r="BJ214" s="18" t="s">
        <v>86</v>
      </c>
      <c r="BK214" s="113">
        <f t="shared" si="44"/>
        <v>424</v>
      </c>
      <c r="BL214" s="18" t="s">
        <v>363</v>
      </c>
      <c r="BM214" s="18" t="s">
        <v>1130</v>
      </c>
    </row>
    <row r="215" spans="2:65" s="1" customFormat="1" ht="22.5" customHeight="1">
      <c r="B215" s="137"/>
      <c r="C215" s="166" t="s">
        <v>447</v>
      </c>
      <c r="D215" s="166" t="s">
        <v>182</v>
      </c>
      <c r="E215" s="167" t="s">
        <v>1131</v>
      </c>
      <c r="F215" s="308" t="s">
        <v>1132</v>
      </c>
      <c r="G215" s="308"/>
      <c r="H215" s="308"/>
      <c r="I215" s="308"/>
      <c r="J215" s="168" t="s">
        <v>345</v>
      </c>
      <c r="K215" s="169">
        <v>10</v>
      </c>
      <c r="L215" s="309">
        <v>8.73</v>
      </c>
      <c r="M215" s="309"/>
      <c r="N215" s="310">
        <f t="shared" si="35"/>
        <v>87.3</v>
      </c>
      <c r="O215" s="310"/>
      <c r="P215" s="310"/>
      <c r="Q215" s="310"/>
      <c r="R215" s="140"/>
      <c r="T215" s="170" t="s">
        <v>5</v>
      </c>
      <c r="U215" s="43" t="s">
        <v>42</v>
      </c>
      <c r="V215" s="35"/>
      <c r="W215" s="171">
        <f t="shared" si="36"/>
        <v>0</v>
      </c>
      <c r="X215" s="171">
        <v>0</v>
      </c>
      <c r="Y215" s="171">
        <f t="shared" si="37"/>
        <v>0</v>
      </c>
      <c r="Z215" s="171">
        <v>0</v>
      </c>
      <c r="AA215" s="172">
        <f t="shared" si="38"/>
        <v>0</v>
      </c>
      <c r="AR215" s="18" t="s">
        <v>363</v>
      </c>
      <c r="AT215" s="18" t="s">
        <v>182</v>
      </c>
      <c r="AU215" s="18" t="s">
        <v>86</v>
      </c>
      <c r="AY215" s="18" t="s">
        <v>181</v>
      </c>
      <c r="BE215" s="113">
        <f t="shared" si="39"/>
        <v>0</v>
      </c>
      <c r="BF215" s="113">
        <f t="shared" si="40"/>
        <v>87.3</v>
      </c>
      <c r="BG215" s="113">
        <f t="shared" si="41"/>
        <v>0</v>
      </c>
      <c r="BH215" s="113">
        <f t="shared" si="42"/>
        <v>0</v>
      </c>
      <c r="BI215" s="113">
        <f t="shared" si="43"/>
        <v>0</v>
      </c>
      <c r="BJ215" s="18" t="s">
        <v>86</v>
      </c>
      <c r="BK215" s="113">
        <f t="shared" si="44"/>
        <v>87.3</v>
      </c>
      <c r="BL215" s="18" t="s">
        <v>363</v>
      </c>
      <c r="BM215" s="18" t="s">
        <v>1133</v>
      </c>
    </row>
    <row r="216" spans="2:65" s="1" customFormat="1" ht="22.5" customHeight="1">
      <c r="B216" s="137"/>
      <c r="C216" s="173" t="s">
        <v>450</v>
      </c>
      <c r="D216" s="173" t="s">
        <v>356</v>
      </c>
      <c r="E216" s="174" t="s">
        <v>1134</v>
      </c>
      <c r="F216" s="311" t="s">
        <v>1135</v>
      </c>
      <c r="G216" s="311"/>
      <c r="H216" s="311"/>
      <c r="I216" s="311"/>
      <c r="J216" s="175" t="s">
        <v>345</v>
      </c>
      <c r="K216" s="176">
        <v>10</v>
      </c>
      <c r="L216" s="312">
        <v>11.13</v>
      </c>
      <c r="M216" s="312"/>
      <c r="N216" s="313">
        <f t="shared" si="35"/>
        <v>111.3</v>
      </c>
      <c r="O216" s="310"/>
      <c r="P216" s="310"/>
      <c r="Q216" s="310"/>
      <c r="R216" s="140"/>
      <c r="T216" s="170" t="s">
        <v>5</v>
      </c>
      <c r="U216" s="43" t="s">
        <v>42</v>
      </c>
      <c r="V216" s="35"/>
      <c r="W216" s="171">
        <f t="shared" si="36"/>
        <v>0</v>
      </c>
      <c r="X216" s="171">
        <v>1E-4</v>
      </c>
      <c r="Y216" s="171">
        <f t="shared" si="37"/>
        <v>1E-3</v>
      </c>
      <c r="Z216" s="171">
        <v>0</v>
      </c>
      <c r="AA216" s="172">
        <f t="shared" si="38"/>
        <v>0</v>
      </c>
      <c r="AR216" s="18" t="s">
        <v>940</v>
      </c>
      <c r="AT216" s="18" t="s">
        <v>356</v>
      </c>
      <c r="AU216" s="18" t="s">
        <v>86</v>
      </c>
      <c r="AY216" s="18" t="s">
        <v>181</v>
      </c>
      <c r="BE216" s="113">
        <f t="shared" si="39"/>
        <v>0</v>
      </c>
      <c r="BF216" s="113">
        <f t="shared" si="40"/>
        <v>111.3</v>
      </c>
      <c r="BG216" s="113">
        <f t="shared" si="41"/>
        <v>0</v>
      </c>
      <c r="BH216" s="113">
        <f t="shared" si="42"/>
        <v>0</v>
      </c>
      <c r="BI216" s="113">
        <f t="shared" si="43"/>
        <v>0</v>
      </c>
      <c r="BJ216" s="18" t="s">
        <v>86</v>
      </c>
      <c r="BK216" s="113">
        <f t="shared" si="44"/>
        <v>111.3</v>
      </c>
      <c r="BL216" s="18" t="s">
        <v>363</v>
      </c>
      <c r="BM216" s="18" t="s">
        <v>1136</v>
      </c>
    </row>
    <row r="217" spans="2:65" s="1" customFormat="1" ht="22.5" customHeight="1">
      <c r="B217" s="137"/>
      <c r="C217" s="166" t="s">
        <v>453</v>
      </c>
      <c r="D217" s="166" t="s">
        <v>182</v>
      </c>
      <c r="E217" s="167" t="s">
        <v>1137</v>
      </c>
      <c r="F217" s="308" t="s">
        <v>1103</v>
      </c>
      <c r="G217" s="308"/>
      <c r="H217" s="308"/>
      <c r="I217" s="308"/>
      <c r="J217" s="168" t="s">
        <v>1104</v>
      </c>
      <c r="K217" s="169">
        <v>3</v>
      </c>
      <c r="L217" s="309">
        <v>14.08</v>
      </c>
      <c r="M217" s="309"/>
      <c r="N217" s="310">
        <f t="shared" si="35"/>
        <v>42.24</v>
      </c>
      <c r="O217" s="310"/>
      <c r="P217" s="310"/>
      <c r="Q217" s="310"/>
      <c r="R217" s="140"/>
      <c r="T217" s="170" t="s">
        <v>5</v>
      </c>
      <c r="U217" s="43" t="s">
        <v>42</v>
      </c>
      <c r="V217" s="35"/>
      <c r="W217" s="171">
        <f t="shared" si="36"/>
        <v>0</v>
      </c>
      <c r="X217" s="171">
        <v>0</v>
      </c>
      <c r="Y217" s="171">
        <f t="shared" si="37"/>
        <v>0</v>
      </c>
      <c r="Z217" s="171">
        <v>0</v>
      </c>
      <c r="AA217" s="172">
        <f t="shared" si="38"/>
        <v>0</v>
      </c>
      <c r="AR217" s="18" t="s">
        <v>363</v>
      </c>
      <c r="AT217" s="18" t="s">
        <v>182</v>
      </c>
      <c r="AU217" s="18" t="s">
        <v>86</v>
      </c>
      <c r="AY217" s="18" t="s">
        <v>181</v>
      </c>
      <c r="BE217" s="113">
        <f t="shared" si="39"/>
        <v>0</v>
      </c>
      <c r="BF217" s="113">
        <f t="shared" si="40"/>
        <v>42.24</v>
      </c>
      <c r="BG217" s="113">
        <f t="shared" si="41"/>
        <v>0</v>
      </c>
      <c r="BH217" s="113">
        <f t="shared" si="42"/>
        <v>0</v>
      </c>
      <c r="BI217" s="113">
        <f t="shared" si="43"/>
        <v>0</v>
      </c>
      <c r="BJ217" s="18" t="s">
        <v>86</v>
      </c>
      <c r="BK217" s="113">
        <f t="shared" si="44"/>
        <v>42.24</v>
      </c>
      <c r="BL217" s="18" t="s">
        <v>363</v>
      </c>
      <c r="BM217" s="18" t="s">
        <v>1138</v>
      </c>
    </row>
    <row r="218" spans="2:65" s="1" customFormat="1" ht="22.5" customHeight="1">
      <c r="B218" s="137"/>
      <c r="C218" s="166" t="s">
        <v>456</v>
      </c>
      <c r="D218" s="166" t="s">
        <v>182</v>
      </c>
      <c r="E218" s="167" t="s">
        <v>1093</v>
      </c>
      <c r="F218" s="308" t="s">
        <v>1094</v>
      </c>
      <c r="G218" s="308"/>
      <c r="H218" s="308"/>
      <c r="I218" s="308"/>
      <c r="J218" s="168" t="s">
        <v>372</v>
      </c>
      <c r="K218" s="192">
        <v>14.048999999999999</v>
      </c>
      <c r="L218" s="309">
        <v>1</v>
      </c>
      <c r="M218" s="309"/>
      <c r="N218" s="310">
        <f t="shared" si="35"/>
        <v>14.05</v>
      </c>
      <c r="O218" s="310"/>
      <c r="P218" s="310"/>
      <c r="Q218" s="310"/>
      <c r="R218" s="140"/>
      <c r="T218" s="170" t="s">
        <v>5</v>
      </c>
      <c r="U218" s="43" t="s">
        <v>42</v>
      </c>
      <c r="V218" s="35"/>
      <c r="W218" s="171">
        <f t="shared" si="36"/>
        <v>0</v>
      </c>
      <c r="X218" s="171">
        <v>0</v>
      </c>
      <c r="Y218" s="171">
        <f t="shared" si="37"/>
        <v>0</v>
      </c>
      <c r="Z218" s="171">
        <v>0</v>
      </c>
      <c r="AA218" s="172">
        <f t="shared" si="38"/>
        <v>0</v>
      </c>
      <c r="AR218" s="18" t="s">
        <v>363</v>
      </c>
      <c r="AT218" s="18" t="s">
        <v>182</v>
      </c>
      <c r="AU218" s="18" t="s">
        <v>86</v>
      </c>
      <c r="AY218" s="18" t="s">
        <v>181</v>
      </c>
      <c r="BE218" s="113">
        <f t="shared" si="39"/>
        <v>0</v>
      </c>
      <c r="BF218" s="113">
        <f t="shared" si="40"/>
        <v>14.05</v>
      </c>
      <c r="BG218" s="113">
        <f t="shared" si="41"/>
        <v>0</v>
      </c>
      <c r="BH218" s="113">
        <f t="shared" si="42"/>
        <v>0</v>
      </c>
      <c r="BI218" s="113">
        <f t="shared" si="43"/>
        <v>0</v>
      </c>
      <c r="BJ218" s="18" t="s">
        <v>86</v>
      </c>
      <c r="BK218" s="113">
        <f t="shared" si="44"/>
        <v>14.05</v>
      </c>
      <c r="BL218" s="18" t="s">
        <v>363</v>
      </c>
      <c r="BM218" s="18" t="s">
        <v>1139</v>
      </c>
    </row>
    <row r="219" spans="2:65" s="1" customFormat="1" ht="22.5" customHeight="1">
      <c r="B219" s="137"/>
      <c r="C219" s="166" t="s">
        <v>459</v>
      </c>
      <c r="D219" s="166" t="s">
        <v>182</v>
      </c>
      <c r="E219" s="167" t="s">
        <v>1140</v>
      </c>
      <c r="F219" s="308" t="s">
        <v>1141</v>
      </c>
      <c r="G219" s="308"/>
      <c r="H219" s="308"/>
      <c r="I219" s="308"/>
      <c r="J219" s="168" t="s">
        <v>372</v>
      </c>
      <c r="K219" s="192">
        <v>5.0430000000000001</v>
      </c>
      <c r="L219" s="309">
        <v>1</v>
      </c>
      <c r="M219" s="309"/>
      <c r="N219" s="310">
        <f t="shared" si="35"/>
        <v>5.04</v>
      </c>
      <c r="O219" s="310"/>
      <c r="P219" s="310"/>
      <c r="Q219" s="310"/>
      <c r="R219" s="140"/>
      <c r="T219" s="170" t="s">
        <v>5</v>
      </c>
      <c r="U219" s="43" t="s">
        <v>42</v>
      </c>
      <c r="V219" s="35"/>
      <c r="W219" s="171">
        <f t="shared" si="36"/>
        <v>0</v>
      </c>
      <c r="X219" s="171">
        <v>0</v>
      </c>
      <c r="Y219" s="171">
        <f t="shared" si="37"/>
        <v>0</v>
      </c>
      <c r="Z219" s="171">
        <v>0</v>
      </c>
      <c r="AA219" s="172">
        <f t="shared" si="38"/>
        <v>0</v>
      </c>
      <c r="AR219" s="18" t="s">
        <v>363</v>
      </c>
      <c r="AT219" s="18" t="s">
        <v>182</v>
      </c>
      <c r="AU219" s="18" t="s">
        <v>86</v>
      </c>
      <c r="AY219" s="18" t="s">
        <v>181</v>
      </c>
      <c r="BE219" s="113">
        <f t="shared" si="39"/>
        <v>0</v>
      </c>
      <c r="BF219" s="113">
        <f t="shared" si="40"/>
        <v>5.04</v>
      </c>
      <c r="BG219" s="113">
        <f t="shared" si="41"/>
        <v>0</v>
      </c>
      <c r="BH219" s="113">
        <f t="shared" si="42"/>
        <v>0</v>
      </c>
      <c r="BI219" s="113">
        <f t="shared" si="43"/>
        <v>0</v>
      </c>
      <c r="BJ219" s="18" t="s">
        <v>86</v>
      </c>
      <c r="BK219" s="113">
        <f t="shared" si="44"/>
        <v>5.04</v>
      </c>
      <c r="BL219" s="18" t="s">
        <v>363</v>
      </c>
      <c r="BM219" s="18" t="s">
        <v>1142</v>
      </c>
    </row>
    <row r="220" spans="2:65" s="1" customFormat="1" ht="22.5" customHeight="1">
      <c r="B220" s="137"/>
      <c r="C220" s="166" t="s">
        <v>462</v>
      </c>
      <c r="D220" s="166" t="s">
        <v>182</v>
      </c>
      <c r="E220" s="167" t="s">
        <v>1099</v>
      </c>
      <c r="F220" s="308" t="s">
        <v>1100</v>
      </c>
      <c r="G220" s="308"/>
      <c r="H220" s="308"/>
      <c r="I220" s="308"/>
      <c r="J220" s="168" t="s">
        <v>372</v>
      </c>
      <c r="K220" s="192">
        <v>15.898999999999999</v>
      </c>
      <c r="L220" s="309">
        <v>1</v>
      </c>
      <c r="M220" s="309"/>
      <c r="N220" s="310">
        <f t="shared" si="35"/>
        <v>15.9</v>
      </c>
      <c r="O220" s="310"/>
      <c r="P220" s="310"/>
      <c r="Q220" s="310"/>
      <c r="R220" s="140"/>
      <c r="T220" s="170" t="s">
        <v>5</v>
      </c>
      <c r="U220" s="43" t="s">
        <v>42</v>
      </c>
      <c r="V220" s="35"/>
      <c r="W220" s="171">
        <f t="shared" si="36"/>
        <v>0</v>
      </c>
      <c r="X220" s="171">
        <v>0</v>
      </c>
      <c r="Y220" s="171">
        <f t="shared" si="37"/>
        <v>0</v>
      </c>
      <c r="Z220" s="171">
        <v>0</v>
      </c>
      <c r="AA220" s="172">
        <f t="shared" si="38"/>
        <v>0</v>
      </c>
      <c r="AR220" s="18" t="s">
        <v>363</v>
      </c>
      <c r="AT220" s="18" t="s">
        <v>182</v>
      </c>
      <c r="AU220" s="18" t="s">
        <v>86</v>
      </c>
      <c r="AY220" s="18" t="s">
        <v>181</v>
      </c>
      <c r="BE220" s="113">
        <f t="shared" si="39"/>
        <v>0</v>
      </c>
      <c r="BF220" s="113">
        <f t="shared" si="40"/>
        <v>15.9</v>
      </c>
      <c r="BG220" s="113">
        <f t="shared" si="41"/>
        <v>0</v>
      </c>
      <c r="BH220" s="113">
        <f t="shared" si="42"/>
        <v>0</v>
      </c>
      <c r="BI220" s="113">
        <f t="shared" si="43"/>
        <v>0</v>
      </c>
      <c r="BJ220" s="18" t="s">
        <v>86</v>
      </c>
      <c r="BK220" s="113">
        <f t="shared" si="44"/>
        <v>15.9</v>
      </c>
      <c r="BL220" s="18" t="s">
        <v>363</v>
      </c>
      <c r="BM220" s="18" t="s">
        <v>1143</v>
      </c>
    </row>
    <row r="221" spans="2:65" s="1" customFormat="1" ht="50.1" customHeight="1">
      <c r="B221" s="34"/>
      <c r="C221" s="35"/>
      <c r="D221" s="157" t="s">
        <v>619</v>
      </c>
      <c r="E221" s="35"/>
      <c r="F221" s="35"/>
      <c r="G221" s="35"/>
      <c r="H221" s="35"/>
      <c r="I221" s="35"/>
      <c r="J221" s="35"/>
      <c r="K221" s="35"/>
      <c r="L221" s="35"/>
      <c r="M221" s="35"/>
      <c r="N221" s="316">
        <f>BK221</f>
        <v>0</v>
      </c>
      <c r="O221" s="317"/>
      <c r="P221" s="317"/>
      <c r="Q221" s="317"/>
      <c r="R221" s="36"/>
      <c r="T221" s="177"/>
      <c r="U221" s="55"/>
      <c r="V221" s="55"/>
      <c r="W221" s="55"/>
      <c r="X221" s="55"/>
      <c r="Y221" s="55"/>
      <c r="Z221" s="55"/>
      <c r="AA221" s="57"/>
      <c r="AT221" s="18" t="s">
        <v>74</v>
      </c>
      <c r="AU221" s="18" t="s">
        <v>75</v>
      </c>
      <c r="AY221" s="18" t="s">
        <v>620</v>
      </c>
      <c r="BK221" s="113">
        <v>0</v>
      </c>
    </row>
    <row r="222" spans="2:65" s="1" customFormat="1" ht="6.9" customHeight="1">
      <c r="B222" s="58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60"/>
    </row>
  </sheetData>
  <mergeCells count="364">
    <mergeCell ref="S2:AC2"/>
    <mergeCell ref="F220:I220"/>
    <mergeCell ref="L220:M220"/>
    <mergeCell ref="N220:Q220"/>
    <mergeCell ref="N120:Q120"/>
    <mergeCell ref="N121:Q121"/>
    <mergeCell ref="N122:Q122"/>
    <mergeCell ref="N205:Q205"/>
    <mergeCell ref="N221:Q221"/>
    <mergeCell ref="N212:Q212"/>
    <mergeCell ref="F213:I213"/>
    <mergeCell ref="L213:M213"/>
    <mergeCell ref="N213:Q213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04:I204"/>
    <mergeCell ref="L204:M204"/>
    <mergeCell ref="H1:K1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1:I211"/>
    <mergeCell ref="L211:M211"/>
    <mergeCell ref="N211:Q211"/>
    <mergeCell ref="F212:I212"/>
    <mergeCell ref="L212:M212"/>
    <mergeCell ref="N204:Q204"/>
    <mergeCell ref="F206:I206"/>
    <mergeCell ref="L206:M206"/>
    <mergeCell ref="N206:Q206"/>
    <mergeCell ref="F207:I207"/>
    <mergeCell ref="L207:M207"/>
    <mergeCell ref="N207:Q207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L102:Q102"/>
    <mergeCell ref="C108:Q108"/>
    <mergeCell ref="F110:P110"/>
    <mergeCell ref="F111:P111"/>
    <mergeCell ref="F112:P112"/>
    <mergeCell ref="M114:P114"/>
    <mergeCell ref="M116:Q116"/>
    <mergeCell ref="M117:Q117"/>
    <mergeCell ref="F119:I119"/>
    <mergeCell ref="L119:M119"/>
    <mergeCell ref="N119:Q119"/>
    <mergeCell ref="D96:H96"/>
    <mergeCell ref="N96:Q96"/>
    <mergeCell ref="D97:H97"/>
    <mergeCell ref="N97:Q97"/>
    <mergeCell ref="D98:H98"/>
    <mergeCell ref="N98:Q98"/>
    <mergeCell ref="D99:H99"/>
    <mergeCell ref="N99:Q99"/>
    <mergeCell ref="N100:Q100"/>
    <mergeCell ref="M85:Q85"/>
    <mergeCell ref="C87:G87"/>
    <mergeCell ref="N87:Q87"/>
    <mergeCell ref="N89:Q89"/>
    <mergeCell ref="N90:Q90"/>
    <mergeCell ref="N91:Q91"/>
    <mergeCell ref="N92:Q92"/>
    <mergeCell ref="N94:Q94"/>
    <mergeCell ref="D95:H95"/>
    <mergeCell ref="N95:Q95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19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workbookViewId="0">
      <pane ySplit="11" topLeftCell="A44" activePane="bottomLeft" state="frozenSplit"/>
      <selection pane="bottomLeft" activeCell="D10" sqref="D10"/>
    </sheetView>
  </sheetViews>
  <sheetFormatPr defaultColWidth="10.42578125" defaultRowHeight="12" customHeight="1"/>
  <cols>
    <col min="1" max="1" width="6.7109375" style="193" customWidth="1"/>
    <col min="2" max="2" width="6.85546875" style="193" customWidth="1"/>
    <col min="3" max="3" width="14.42578125" style="193" customWidth="1"/>
    <col min="4" max="4" width="37.28515625" style="193" customWidth="1"/>
    <col min="5" max="5" width="3.85546875" style="193" customWidth="1"/>
    <col min="6" max="7" width="13.42578125" style="193" customWidth="1"/>
    <col min="8" max="8" width="14.42578125" style="193" customWidth="1"/>
    <col min="9" max="256" width="10.42578125" style="231"/>
    <col min="257" max="257" width="6.7109375" style="231" customWidth="1"/>
    <col min="258" max="258" width="6.85546875" style="231" customWidth="1"/>
    <col min="259" max="259" width="14.42578125" style="231" customWidth="1"/>
    <col min="260" max="260" width="37.28515625" style="231" customWidth="1"/>
    <col min="261" max="261" width="3.85546875" style="231" customWidth="1"/>
    <col min="262" max="263" width="13.42578125" style="231" customWidth="1"/>
    <col min="264" max="264" width="14.42578125" style="231" customWidth="1"/>
    <col min="265" max="512" width="10.42578125" style="231"/>
    <col min="513" max="513" width="6.7109375" style="231" customWidth="1"/>
    <col min="514" max="514" width="6.85546875" style="231" customWidth="1"/>
    <col min="515" max="515" width="14.42578125" style="231" customWidth="1"/>
    <col min="516" max="516" width="37.28515625" style="231" customWidth="1"/>
    <col min="517" max="517" width="3.85546875" style="231" customWidth="1"/>
    <col min="518" max="519" width="13.42578125" style="231" customWidth="1"/>
    <col min="520" max="520" width="14.42578125" style="231" customWidth="1"/>
    <col min="521" max="768" width="10.42578125" style="231"/>
    <col min="769" max="769" width="6.7109375" style="231" customWidth="1"/>
    <col min="770" max="770" width="6.85546875" style="231" customWidth="1"/>
    <col min="771" max="771" width="14.42578125" style="231" customWidth="1"/>
    <col min="772" max="772" width="37.28515625" style="231" customWidth="1"/>
    <col min="773" max="773" width="3.85546875" style="231" customWidth="1"/>
    <col min="774" max="775" width="13.42578125" style="231" customWidth="1"/>
    <col min="776" max="776" width="14.42578125" style="231" customWidth="1"/>
    <col min="777" max="1024" width="10.42578125" style="231"/>
    <col min="1025" max="1025" width="6.7109375" style="231" customWidth="1"/>
    <col min="1026" max="1026" width="6.85546875" style="231" customWidth="1"/>
    <col min="1027" max="1027" width="14.42578125" style="231" customWidth="1"/>
    <col min="1028" max="1028" width="37.28515625" style="231" customWidth="1"/>
    <col min="1029" max="1029" width="3.85546875" style="231" customWidth="1"/>
    <col min="1030" max="1031" width="13.42578125" style="231" customWidth="1"/>
    <col min="1032" max="1032" width="14.42578125" style="231" customWidth="1"/>
    <col min="1033" max="1280" width="10.42578125" style="231"/>
    <col min="1281" max="1281" width="6.7109375" style="231" customWidth="1"/>
    <col min="1282" max="1282" width="6.85546875" style="231" customWidth="1"/>
    <col min="1283" max="1283" width="14.42578125" style="231" customWidth="1"/>
    <col min="1284" max="1284" width="37.28515625" style="231" customWidth="1"/>
    <col min="1285" max="1285" width="3.85546875" style="231" customWidth="1"/>
    <col min="1286" max="1287" width="13.42578125" style="231" customWidth="1"/>
    <col min="1288" max="1288" width="14.42578125" style="231" customWidth="1"/>
    <col min="1289" max="1536" width="10.42578125" style="231"/>
    <col min="1537" max="1537" width="6.7109375" style="231" customWidth="1"/>
    <col min="1538" max="1538" width="6.85546875" style="231" customWidth="1"/>
    <col min="1539" max="1539" width="14.42578125" style="231" customWidth="1"/>
    <col min="1540" max="1540" width="37.28515625" style="231" customWidth="1"/>
    <col min="1541" max="1541" width="3.85546875" style="231" customWidth="1"/>
    <col min="1542" max="1543" width="13.42578125" style="231" customWidth="1"/>
    <col min="1544" max="1544" width="14.42578125" style="231" customWidth="1"/>
    <col min="1545" max="1792" width="10.42578125" style="231"/>
    <col min="1793" max="1793" width="6.7109375" style="231" customWidth="1"/>
    <col min="1794" max="1794" width="6.85546875" style="231" customWidth="1"/>
    <col min="1795" max="1795" width="14.42578125" style="231" customWidth="1"/>
    <col min="1796" max="1796" width="37.28515625" style="231" customWidth="1"/>
    <col min="1797" max="1797" width="3.85546875" style="231" customWidth="1"/>
    <col min="1798" max="1799" width="13.42578125" style="231" customWidth="1"/>
    <col min="1800" max="1800" width="14.42578125" style="231" customWidth="1"/>
    <col min="1801" max="2048" width="10.42578125" style="231"/>
    <col min="2049" max="2049" width="6.7109375" style="231" customWidth="1"/>
    <col min="2050" max="2050" width="6.85546875" style="231" customWidth="1"/>
    <col min="2051" max="2051" width="14.42578125" style="231" customWidth="1"/>
    <col min="2052" max="2052" width="37.28515625" style="231" customWidth="1"/>
    <col min="2053" max="2053" width="3.85546875" style="231" customWidth="1"/>
    <col min="2054" max="2055" width="13.42578125" style="231" customWidth="1"/>
    <col min="2056" max="2056" width="14.42578125" style="231" customWidth="1"/>
    <col min="2057" max="2304" width="10.42578125" style="231"/>
    <col min="2305" max="2305" width="6.7109375" style="231" customWidth="1"/>
    <col min="2306" max="2306" width="6.85546875" style="231" customWidth="1"/>
    <col min="2307" max="2307" width="14.42578125" style="231" customWidth="1"/>
    <col min="2308" max="2308" width="37.28515625" style="231" customWidth="1"/>
    <col min="2309" max="2309" width="3.85546875" style="231" customWidth="1"/>
    <col min="2310" max="2311" width="13.42578125" style="231" customWidth="1"/>
    <col min="2312" max="2312" width="14.42578125" style="231" customWidth="1"/>
    <col min="2313" max="2560" width="10.42578125" style="231"/>
    <col min="2561" max="2561" width="6.7109375" style="231" customWidth="1"/>
    <col min="2562" max="2562" width="6.85546875" style="231" customWidth="1"/>
    <col min="2563" max="2563" width="14.42578125" style="231" customWidth="1"/>
    <col min="2564" max="2564" width="37.28515625" style="231" customWidth="1"/>
    <col min="2565" max="2565" width="3.85546875" style="231" customWidth="1"/>
    <col min="2566" max="2567" width="13.42578125" style="231" customWidth="1"/>
    <col min="2568" max="2568" width="14.42578125" style="231" customWidth="1"/>
    <col min="2569" max="2816" width="10.42578125" style="231"/>
    <col min="2817" max="2817" width="6.7109375" style="231" customWidth="1"/>
    <col min="2818" max="2818" width="6.85546875" style="231" customWidth="1"/>
    <col min="2819" max="2819" width="14.42578125" style="231" customWidth="1"/>
    <col min="2820" max="2820" width="37.28515625" style="231" customWidth="1"/>
    <col min="2821" max="2821" width="3.85546875" style="231" customWidth="1"/>
    <col min="2822" max="2823" width="13.42578125" style="231" customWidth="1"/>
    <col min="2824" max="2824" width="14.42578125" style="231" customWidth="1"/>
    <col min="2825" max="3072" width="10.42578125" style="231"/>
    <col min="3073" max="3073" width="6.7109375" style="231" customWidth="1"/>
    <col min="3074" max="3074" width="6.85546875" style="231" customWidth="1"/>
    <col min="3075" max="3075" width="14.42578125" style="231" customWidth="1"/>
    <col min="3076" max="3076" width="37.28515625" style="231" customWidth="1"/>
    <col min="3077" max="3077" width="3.85546875" style="231" customWidth="1"/>
    <col min="3078" max="3079" width="13.42578125" style="231" customWidth="1"/>
    <col min="3080" max="3080" width="14.42578125" style="231" customWidth="1"/>
    <col min="3081" max="3328" width="10.42578125" style="231"/>
    <col min="3329" max="3329" width="6.7109375" style="231" customWidth="1"/>
    <col min="3330" max="3330" width="6.85546875" style="231" customWidth="1"/>
    <col min="3331" max="3331" width="14.42578125" style="231" customWidth="1"/>
    <col min="3332" max="3332" width="37.28515625" style="231" customWidth="1"/>
    <col min="3333" max="3333" width="3.85546875" style="231" customWidth="1"/>
    <col min="3334" max="3335" width="13.42578125" style="231" customWidth="1"/>
    <col min="3336" max="3336" width="14.42578125" style="231" customWidth="1"/>
    <col min="3337" max="3584" width="10.42578125" style="231"/>
    <col min="3585" max="3585" width="6.7109375" style="231" customWidth="1"/>
    <col min="3586" max="3586" width="6.85546875" style="231" customWidth="1"/>
    <col min="3587" max="3587" width="14.42578125" style="231" customWidth="1"/>
    <col min="3588" max="3588" width="37.28515625" style="231" customWidth="1"/>
    <col min="3589" max="3589" width="3.85546875" style="231" customWidth="1"/>
    <col min="3590" max="3591" width="13.42578125" style="231" customWidth="1"/>
    <col min="3592" max="3592" width="14.42578125" style="231" customWidth="1"/>
    <col min="3593" max="3840" width="10.42578125" style="231"/>
    <col min="3841" max="3841" width="6.7109375" style="231" customWidth="1"/>
    <col min="3842" max="3842" width="6.85546875" style="231" customWidth="1"/>
    <col min="3843" max="3843" width="14.42578125" style="231" customWidth="1"/>
    <col min="3844" max="3844" width="37.28515625" style="231" customWidth="1"/>
    <col min="3845" max="3845" width="3.85546875" style="231" customWidth="1"/>
    <col min="3846" max="3847" width="13.42578125" style="231" customWidth="1"/>
    <col min="3848" max="3848" width="14.42578125" style="231" customWidth="1"/>
    <col min="3849" max="4096" width="10.42578125" style="231"/>
    <col min="4097" max="4097" width="6.7109375" style="231" customWidth="1"/>
    <col min="4098" max="4098" width="6.85546875" style="231" customWidth="1"/>
    <col min="4099" max="4099" width="14.42578125" style="231" customWidth="1"/>
    <col min="4100" max="4100" width="37.28515625" style="231" customWidth="1"/>
    <col min="4101" max="4101" width="3.85546875" style="231" customWidth="1"/>
    <col min="4102" max="4103" width="13.42578125" style="231" customWidth="1"/>
    <col min="4104" max="4104" width="14.42578125" style="231" customWidth="1"/>
    <col min="4105" max="4352" width="10.42578125" style="231"/>
    <col min="4353" max="4353" width="6.7109375" style="231" customWidth="1"/>
    <col min="4354" max="4354" width="6.85546875" style="231" customWidth="1"/>
    <col min="4355" max="4355" width="14.42578125" style="231" customWidth="1"/>
    <col min="4356" max="4356" width="37.28515625" style="231" customWidth="1"/>
    <col min="4357" max="4357" width="3.85546875" style="231" customWidth="1"/>
    <col min="4358" max="4359" width="13.42578125" style="231" customWidth="1"/>
    <col min="4360" max="4360" width="14.42578125" style="231" customWidth="1"/>
    <col min="4361" max="4608" width="10.42578125" style="231"/>
    <col min="4609" max="4609" width="6.7109375" style="231" customWidth="1"/>
    <col min="4610" max="4610" width="6.85546875" style="231" customWidth="1"/>
    <col min="4611" max="4611" width="14.42578125" style="231" customWidth="1"/>
    <col min="4612" max="4612" width="37.28515625" style="231" customWidth="1"/>
    <col min="4613" max="4613" width="3.85546875" style="231" customWidth="1"/>
    <col min="4614" max="4615" width="13.42578125" style="231" customWidth="1"/>
    <col min="4616" max="4616" width="14.42578125" style="231" customWidth="1"/>
    <col min="4617" max="4864" width="10.42578125" style="231"/>
    <col min="4865" max="4865" width="6.7109375" style="231" customWidth="1"/>
    <col min="4866" max="4866" width="6.85546875" style="231" customWidth="1"/>
    <col min="4867" max="4867" width="14.42578125" style="231" customWidth="1"/>
    <col min="4868" max="4868" width="37.28515625" style="231" customWidth="1"/>
    <col min="4869" max="4869" width="3.85546875" style="231" customWidth="1"/>
    <col min="4870" max="4871" width="13.42578125" style="231" customWidth="1"/>
    <col min="4872" max="4872" width="14.42578125" style="231" customWidth="1"/>
    <col min="4873" max="5120" width="10.42578125" style="231"/>
    <col min="5121" max="5121" width="6.7109375" style="231" customWidth="1"/>
    <col min="5122" max="5122" width="6.85546875" style="231" customWidth="1"/>
    <col min="5123" max="5123" width="14.42578125" style="231" customWidth="1"/>
    <col min="5124" max="5124" width="37.28515625" style="231" customWidth="1"/>
    <col min="5125" max="5125" width="3.85546875" style="231" customWidth="1"/>
    <col min="5126" max="5127" width="13.42578125" style="231" customWidth="1"/>
    <col min="5128" max="5128" width="14.42578125" style="231" customWidth="1"/>
    <col min="5129" max="5376" width="10.42578125" style="231"/>
    <col min="5377" max="5377" width="6.7109375" style="231" customWidth="1"/>
    <col min="5378" max="5378" width="6.85546875" style="231" customWidth="1"/>
    <col min="5379" max="5379" width="14.42578125" style="231" customWidth="1"/>
    <col min="5380" max="5380" width="37.28515625" style="231" customWidth="1"/>
    <col min="5381" max="5381" width="3.85546875" style="231" customWidth="1"/>
    <col min="5382" max="5383" width="13.42578125" style="231" customWidth="1"/>
    <col min="5384" max="5384" width="14.42578125" style="231" customWidth="1"/>
    <col min="5385" max="5632" width="10.42578125" style="231"/>
    <col min="5633" max="5633" width="6.7109375" style="231" customWidth="1"/>
    <col min="5634" max="5634" width="6.85546875" style="231" customWidth="1"/>
    <col min="5635" max="5635" width="14.42578125" style="231" customWidth="1"/>
    <col min="5636" max="5636" width="37.28515625" style="231" customWidth="1"/>
    <col min="5637" max="5637" width="3.85546875" style="231" customWidth="1"/>
    <col min="5638" max="5639" width="13.42578125" style="231" customWidth="1"/>
    <col min="5640" max="5640" width="14.42578125" style="231" customWidth="1"/>
    <col min="5641" max="5888" width="10.42578125" style="231"/>
    <col min="5889" max="5889" width="6.7109375" style="231" customWidth="1"/>
    <col min="5890" max="5890" width="6.85546875" style="231" customWidth="1"/>
    <col min="5891" max="5891" width="14.42578125" style="231" customWidth="1"/>
    <col min="5892" max="5892" width="37.28515625" style="231" customWidth="1"/>
    <col min="5893" max="5893" width="3.85546875" style="231" customWidth="1"/>
    <col min="5894" max="5895" width="13.42578125" style="231" customWidth="1"/>
    <col min="5896" max="5896" width="14.42578125" style="231" customWidth="1"/>
    <col min="5897" max="6144" width="10.42578125" style="231"/>
    <col min="6145" max="6145" width="6.7109375" style="231" customWidth="1"/>
    <col min="6146" max="6146" width="6.85546875" style="231" customWidth="1"/>
    <col min="6147" max="6147" width="14.42578125" style="231" customWidth="1"/>
    <col min="6148" max="6148" width="37.28515625" style="231" customWidth="1"/>
    <col min="6149" max="6149" width="3.85546875" style="231" customWidth="1"/>
    <col min="6150" max="6151" width="13.42578125" style="231" customWidth="1"/>
    <col min="6152" max="6152" width="14.42578125" style="231" customWidth="1"/>
    <col min="6153" max="6400" width="10.42578125" style="231"/>
    <col min="6401" max="6401" width="6.7109375" style="231" customWidth="1"/>
    <col min="6402" max="6402" width="6.85546875" style="231" customWidth="1"/>
    <col min="6403" max="6403" width="14.42578125" style="231" customWidth="1"/>
    <col min="6404" max="6404" width="37.28515625" style="231" customWidth="1"/>
    <col min="6405" max="6405" width="3.85546875" style="231" customWidth="1"/>
    <col min="6406" max="6407" width="13.42578125" style="231" customWidth="1"/>
    <col min="6408" max="6408" width="14.42578125" style="231" customWidth="1"/>
    <col min="6409" max="6656" width="10.42578125" style="231"/>
    <col min="6657" max="6657" width="6.7109375" style="231" customWidth="1"/>
    <col min="6658" max="6658" width="6.85546875" style="231" customWidth="1"/>
    <col min="6659" max="6659" width="14.42578125" style="231" customWidth="1"/>
    <col min="6660" max="6660" width="37.28515625" style="231" customWidth="1"/>
    <col min="6661" max="6661" width="3.85546875" style="231" customWidth="1"/>
    <col min="6662" max="6663" width="13.42578125" style="231" customWidth="1"/>
    <col min="6664" max="6664" width="14.42578125" style="231" customWidth="1"/>
    <col min="6665" max="6912" width="10.42578125" style="231"/>
    <col min="6913" max="6913" width="6.7109375" style="231" customWidth="1"/>
    <col min="6914" max="6914" width="6.85546875" style="231" customWidth="1"/>
    <col min="6915" max="6915" width="14.42578125" style="231" customWidth="1"/>
    <col min="6916" max="6916" width="37.28515625" style="231" customWidth="1"/>
    <col min="6917" max="6917" width="3.85546875" style="231" customWidth="1"/>
    <col min="6918" max="6919" width="13.42578125" style="231" customWidth="1"/>
    <col min="6920" max="6920" width="14.42578125" style="231" customWidth="1"/>
    <col min="6921" max="7168" width="10.42578125" style="231"/>
    <col min="7169" max="7169" width="6.7109375" style="231" customWidth="1"/>
    <col min="7170" max="7170" width="6.85546875" style="231" customWidth="1"/>
    <col min="7171" max="7171" width="14.42578125" style="231" customWidth="1"/>
    <col min="7172" max="7172" width="37.28515625" style="231" customWidth="1"/>
    <col min="7173" max="7173" width="3.85546875" style="231" customWidth="1"/>
    <col min="7174" max="7175" width="13.42578125" style="231" customWidth="1"/>
    <col min="7176" max="7176" width="14.42578125" style="231" customWidth="1"/>
    <col min="7177" max="7424" width="10.42578125" style="231"/>
    <col min="7425" max="7425" width="6.7109375" style="231" customWidth="1"/>
    <col min="7426" max="7426" width="6.85546875" style="231" customWidth="1"/>
    <col min="7427" max="7427" width="14.42578125" style="231" customWidth="1"/>
    <col min="7428" max="7428" width="37.28515625" style="231" customWidth="1"/>
    <col min="7429" max="7429" width="3.85546875" style="231" customWidth="1"/>
    <col min="7430" max="7431" width="13.42578125" style="231" customWidth="1"/>
    <col min="7432" max="7432" width="14.42578125" style="231" customWidth="1"/>
    <col min="7433" max="7680" width="10.42578125" style="231"/>
    <col min="7681" max="7681" width="6.7109375" style="231" customWidth="1"/>
    <col min="7682" max="7682" width="6.85546875" style="231" customWidth="1"/>
    <col min="7683" max="7683" width="14.42578125" style="231" customWidth="1"/>
    <col min="7684" max="7684" width="37.28515625" style="231" customWidth="1"/>
    <col min="7685" max="7685" width="3.85546875" style="231" customWidth="1"/>
    <col min="7686" max="7687" width="13.42578125" style="231" customWidth="1"/>
    <col min="7688" max="7688" width="14.42578125" style="231" customWidth="1"/>
    <col min="7689" max="7936" width="10.42578125" style="231"/>
    <col min="7937" max="7937" width="6.7109375" style="231" customWidth="1"/>
    <col min="7938" max="7938" width="6.85546875" style="231" customWidth="1"/>
    <col min="7939" max="7939" width="14.42578125" style="231" customWidth="1"/>
    <col min="7940" max="7940" width="37.28515625" style="231" customWidth="1"/>
    <col min="7941" max="7941" width="3.85546875" style="231" customWidth="1"/>
    <col min="7942" max="7943" width="13.42578125" style="231" customWidth="1"/>
    <col min="7944" max="7944" width="14.42578125" style="231" customWidth="1"/>
    <col min="7945" max="8192" width="10.42578125" style="231"/>
    <col min="8193" max="8193" width="6.7109375" style="231" customWidth="1"/>
    <col min="8194" max="8194" width="6.85546875" style="231" customWidth="1"/>
    <col min="8195" max="8195" width="14.42578125" style="231" customWidth="1"/>
    <col min="8196" max="8196" width="37.28515625" style="231" customWidth="1"/>
    <col min="8197" max="8197" width="3.85546875" style="231" customWidth="1"/>
    <col min="8198" max="8199" width="13.42578125" style="231" customWidth="1"/>
    <col min="8200" max="8200" width="14.42578125" style="231" customWidth="1"/>
    <col min="8201" max="8448" width="10.42578125" style="231"/>
    <col min="8449" max="8449" width="6.7109375" style="231" customWidth="1"/>
    <col min="8450" max="8450" width="6.85546875" style="231" customWidth="1"/>
    <col min="8451" max="8451" width="14.42578125" style="231" customWidth="1"/>
    <col min="8452" max="8452" width="37.28515625" style="231" customWidth="1"/>
    <col min="8453" max="8453" width="3.85546875" style="231" customWidth="1"/>
    <col min="8454" max="8455" width="13.42578125" style="231" customWidth="1"/>
    <col min="8456" max="8456" width="14.42578125" style="231" customWidth="1"/>
    <col min="8457" max="8704" width="10.42578125" style="231"/>
    <col min="8705" max="8705" width="6.7109375" style="231" customWidth="1"/>
    <col min="8706" max="8706" width="6.85546875" style="231" customWidth="1"/>
    <col min="8707" max="8707" width="14.42578125" style="231" customWidth="1"/>
    <col min="8708" max="8708" width="37.28515625" style="231" customWidth="1"/>
    <col min="8709" max="8709" width="3.85546875" style="231" customWidth="1"/>
    <col min="8710" max="8711" width="13.42578125" style="231" customWidth="1"/>
    <col min="8712" max="8712" width="14.42578125" style="231" customWidth="1"/>
    <col min="8713" max="8960" width="10.42578125" style="231"/>
    <col min="8961" max="8961" width="6.7109375" style="231" customWidth="1"/>
    <col min="8962" max="8962" width="6.85546875" style="231" customWidth="1"/>
    <col min="8963" max="8963" width="14.42578125" style="231" customWidth="1"/>
    <col min="8964" max="8964" width="37.28515625" style="231" customWidth="1"/>
    <col min="8965" max="8965" width="3.85546875" style="231" customWidth="1"/>
    <col min="8966" max="8967" width="13.42578125" style="231" customWidth="1"/>
    <col min="8968" max="8968" width="14.42578125" style="231" customWidth="1"/>
    <col min="8969" max="9216" width="10.42578125" style="231"/>
    <col min="9217" max="9217" width="6.7109375" style="231" customWidth="1"/>
    <col min="9218" max="9218" width="6.85546875" style="231" customWidth="1"/>
    <col min="9219" max="9219" width="14.42578125" style="231" customWidth="1"/>
    <col min="9220" max="9220" width="37.28515625" style="231" customWidth="1"/>
    <col min="9221" max="9221" width="3.85546875" style="231" customWidth="1"/>
    <col min="9222" max="9223" width="13.42578125" style="231" customWidth="1"/>
    <col min="9224" max="9224" width="14.42578125" style="231" customWidth="1"/>
    <col min="9225" max="9472" width="10.42578125" style="231"/>
    <col min="9473" max="9473" width="6.7109375" style="231" customWidth="1"/>
    <col min="9474" max="9474" width="6.85546875" style="231" customWidth="1"/>
    <col min="9475" max="9475" width="14.42578125" style="231" customWidth="1"/>
    <col min="9476" max="9476" width="37.28515625" style="231" customWidth="1"/>
    <col min="9477" max="9477" width="3.85546875" style="231" customWidth="1"/>
    <col min="9478" max="9479" width="13.42578125" style="231" customWidth="1"/>
    <col min="9480" max="9480" width="14.42578125" style="231" customWidth="1"/>
    <col min="9481" max="9728" width="10.42578125" style="231"/>
    <col min="9729" max="9729" width="6.7109375" style="231" customWidth="1"/>
    <col min="9730" max="9730" width="6.85546875" style="231" customWidth="1"/>
    <col min="9731" max="9731" width="14.42578125" style="231" customWidth="1"/>
    <col min="9732" max="9732" width="37.28515625" style="231" customWidth="1"/>
    <col min="9733" max="9733" width="3.85546875" style="231" customWidth="1"/>
    <col min="9734" max="9735" width="13.42578125" style="231" customWidth="1"/>
    <col min="9736" max="9736" width="14.42578125" style="231" customWidth="1"/>
    <col min="9737" max="9984" width="10.42578125" style="231"/>
    <col min="9985" max="9985" width="6.7109375" style="231" customWidth="1"/>
    <col min="9986" max="9986" width="6.85546875" style="231" customWidth="1"/>
    <col min="9987" max="9987" width="14.42578125" style="231" customWidth="1"/>
    <col min="9988" max="9988" width="37.28515625" style="231" customWidth="1"/>
    <col min="9989" max="9989" width="3.85546875" style="231" customWidth="1"/>
    <col min="9990" max="9991" width="13.42578125" style="231" customWidth="1"/>
    <col min="9992" max="9992" width="14.42578125" style="231" customWidth="1"/>
    <col min="9993" max="10240" width="10.42578125" style="231"/>
    <col min="10241" max="10241" width="6.7109375" style="231" customWidth="1"/>
    <col min="10242" max="10242" width="6.85546875" style="231" customWidth="1"/>
    <col min="10243" max="10243" width="14.42578125" style="231" customWidth="1"/>
    <col min="10244" max="10244" width="37.28515625" style="231" customWidth="1"/>
    <col min="10245" max="10245" width="3.85546875" style="231" customWidth="1"/>
    <col min="10246" max="10247" width="13.42578125" style="231" customWidth="1"/>
    <col min="10248" max="10248" width="14.42578125" style="231" customWidth="1"/>
    <col min="10249" max="10496" width="10.42578125" style="231"/>
    <col min="10497" max="10497" width="6.7109375" style="231" customWidth="1"/>
    <col min="10498" max="10498" width="6.85546875" style="231" customWidth="1"/>
    <col min="10499" max="10499" width="14.42578125" style="231" customWidth="1"/>
    <col min="10500" max="10500" width="37.28515625" style="231" customWidth="1"/>
    <col min="10501" max="10501" width="3.85546875" style="231" customWidth="1"/>
    <col min="10502" max="10503" width="13.42578125" style="231" customWidth="1"/>
    <col min="10504" max="10504" width="14.42578125" style="231" customWidth="1"/>
    <col min="10505" max="10752" width="10.42578125" style="231"/>
    <col min="10753" max="10753" width="6.7109375" style="231" customWidth="1"/>
    <col min="10754" max="10754" width="6.85546875" style="231" customWidth="1"/>
    <col min="10755" max="10755" width="14.42578125" style="231" customWidth="1"/>
    <col min="10756" max="10756" width="37.28515625" style="231" customWidth="1"/>
    <col min="10757" max="10757" width="3.85546875" style="231" customWidth="1"/>
    <col min="10758" max="10759" width="13.42578125" style="231" customWidth="1"/>
    <col min="10760" max="10760" width="14.42578125" style="231" customWidth="1"/>
    <col min="10761" max="11008" width="10.42578125" style="231"/>
    <col min="11009" max="11009" width="6.7109375" style="231" customWidth="1"/>
    <col min="11010" max="11010" width="6.85546875" style="231" customWidth="1"/>
    <col min="11011" max="11011" width="14.42578125" style="231" customWidth="1"/>
    <col min="11012" max="11012" width="37.28515625" style="231" customWidth="1"/>
    <col min="11013" max="11013" width="3.85546875" style="231" customWidth="1"/>
    <col min="11014" max="11015" width="13.42578125" style="231" customWidth="1"/>
    <col min="11016" max="11016" width="14.42578125" style="231" customWidth="1"/>
    <col min="11017" max="11264" width="10.42578125" style="231"/>
    <col min="11265" max="11265" width="6.7109375" style="231" customWidth="1"/>
    <col min="11266" max="11266" width="6.85546875" style="231" customWidth="1"/>
    <col min="11267" max="11267" width="14.42578125" style="231" customWidth="1"/>
    <col min="11268" max="11268" width="37.28515625" style="231" customWidth="1"/>
    <col min="11269" max="11269" width="3.85546875" style="231" customWidth="1"/>
    <col min="11270" max="11271" width="13.42578125" style="231" customWidth="1"/>
    <col min="11272" max="11272" width="14.42578125" style="231" customWidth="1"/>
    <col min="11273" max="11520" width="10.42578125" style="231"/>
    <col min="11521" max="11521" width="6.7109375" style="231" customWidth="1"/>
    <col min="11522" max="11522" width="6.85546875" style="231" customWidth="1"/>
    <col min="11523" max="11523" width="14.42578125" style="231" customWidth="1"/>
    <col min="11524" max="11524" width="37.28515625" style="231" customWidth="1"/>
    <col min="11525" max="11525" width="3.85546875" style="231" customWidth="1"/>
    <col min="11526" max="11527" width="13.42578125" style="231" customWidth="1"/>
    <col min="11528" max="11528" width="14.42578125" style="231" customWidth="1"/>
    <col min="11529" max="11776" width="10.42578125" style="231"/>
    <col min="11777" max="11777" width="6.7109375" style="231" customWidth="1"/>
    <col min="11778" max="11778" width="6.85546875" style="231" customWidth="1"/>
    <col min="11779" max="11779" width="14.42578125" style="231" customWidth="1"/>
    <col min="11780" max="11780" width="37.28515625" style="231" customWidth="1"/>
    <col min="11781" max="11781" width="3.85546875" style="231" customWidth="1"/>
    <col min="11782" max="11783" width="13.42578125" style="231" customWidth="1"/>
    <col min="11784" max="11784" width="14.42578125" style="231" customWidth="1"/>
    <col min="11785" max="12032" width="10.42578125" style="231"/>
    <col min="12033" max="12033" width="6.7109375" style="231" customWidth="1"/>
    <col min="12034" max="12034" width="6.85546875" style="231" customWidth="1"/>
    <col min="12035" max="12035" width="14.42578125" style="231" customWidth="1"/>
    <col min="12036" max="12036" width="37.28515625" style="231" customWidth="1"/>
    <col min="12037" max="12037" width="3.85546875" style="231" customWidth="1"/>
    <col min="12038" max="12039" width="13.42578125" style="231" customWidth="1"/>
    <col min="12040" max="12040" width="14.42578125" style="231" customWidth="1"/>
    <col min="12041" max="12288" width="10.42578125" style="231"/>
    <col min="12289" max="12289" width="6.7109375" style="231" customWidth="1"/>
    <col min="12290" max="12290" width="6.85546875" style="231" customWidth="1"/>
    <col min="12291" max="12291" width="14.42578125" style="231" customWidth="1"/>
    <col min="12292" max="12292" width="37.28515625" style="231" customWidth="1"/>
    <col min="12293" max="12293" width="3.85546875" style="231" customWidth="1"/>
    <col min="12294" max="12295" width="13.42578125" style="231" customWidth="1"/>
    <col min="12296" max="12296" width="14.42578125" style="231" customWidth="1"/>
    <col min="12297" max="12544" width="10.42578125" style="231"/>
    <col min="12545" max="12545" width="6.7109375" style="231" customWidth="1"/>
    <col min="12546" max="12546" width="6.85546875" style="231" customWidth="1"/>
    <col min="12547" max="12547" width="14.42578125" style="231" customWidth="1"/>
    <col min="12548" max="12548" width="37.28515625" style="231" customWidth="1"/>
    <col min="12549" max="12549" width="3.85546875" style="231" customWidth="1"/>
    <col min="12550" max="12551" width="13.42578125" style="231" customWidth="1"/>
    <col min="12552" max="12552" width="14.42578125" style="231" customWidth="1"/>
    <col min="12553" max="12800" width="10.42578125" style="231"/>
    <col min="12801" max="12801" width="6.7109375" style="231" customWidth="1"/>
    <col min="12802" max="12802" width="6.85546875" style="231" customWidth="1"/>
    <col min="12803" max="12803" width="14.42578125" style="231" customWidth="1"/>
    <col min="12804" max="12804" width="37.28515625" style="231" customWidth="1"/>
    <col min="12805" max="12805" width="3.85546875" style="231" customWidth="1"/>
    <col min="12806" max="12807" width="13.42578125" style="231" customWidth="1"/>
    <col min="12808" max="12808" width="14.42578125" style="231" customWidth="1"/>
    <col min="12809" max="13056" width="10.42578125" style="231"/>
    <col min="13057" max="13057" width="6.7109375" style="231" customWidth="1"/>
    <col min="13058" max="13058" width="6.85546875" style="231" customWidth="1"/>
    <col min="13059" max="13059" width="14.42578125" style="231" customWidth="1"/>
    <col min="13060" max="13060" width="37.28515625" style="231" customWidth="1"/>
    <col min="13061" max="13061" width="3.85546875" style="231" customWidth="1"/>
    <col min="13062" max="13063" width="13.42578125" style="231" customWidth="1"/>
    <col min="13064" max="13064" width="14.42578125" style="231" customWidth="1"/>
    <col min="13065" max="13312" width="10.42578125" style="231"/>
    <col min="13313" max="13313" width="6.7109375" style="231" customWidth="1"/>
    <col min="13314" max="13314" width="6.85546875" style="231" customWidth="1"/>
    <col min="13315" max="13315" width="14.42578125" style="231" customWidth="1"/>
    <col min="13316" max="13316" width="37.28515625" style="231" customWidth="1"/>
    <col min="13317" max="13317" width="3.85546875" style="231" customWidth="1"/>
    <col min="13318" max="13319" width="13.42578125" style="231" customWidth="1"/>
    <col min="13320" max="13320" width="14.42578125" style="231" customWidth="1"/>
    <col min="13321" max="13568" width="10.42578125" style="231"/>
    <col min="13569" max="13569" width="6.7109375" style="231" customWidth="1"/>
    <col min="13570" max="13570" width="6.85546875" style="231" customWidth="1"/>
    <col min="13571" max="13571" width="14.42578125" style="231" customWidth="1"/>
    <col min="13572" max="13572" width="37.28515625" style="231" customWidth="1"/>
    <col min="13573" max="13573" width="3.85546875" style="231" customWidth="1"/>
    <col min="13574" max="13575" width="13.42578125" style="231" customWidth="1"/>
    <col min="13576" max="13576" width="14.42578125" style="231" customWidth="1"/>
    <col min="13577" max="13824" width="10.42578125" style="231"/>
    <col min="13825" max="13825" width="6.7109375" style="231" customWidth="1"/>
    <col min="13826" max="13826" width="6.85546875" style="231" customWidth="1"/>
    <col min="13827" max="13827" width="14.42578125" style="231" customWidth="1"/>
    <col min="13828" max="13828" width="37.28515625" style="231" customWidth="1"/>
    <col min="13829" max="13829" width="3.85546875" style="231" customWidth="1"/>
    <col min="13830" max="13831" width="13.42578125" style="231" customWidth="1"/>
    <col min="13832" max="13832" width="14.42578125" style="231" customWidth="1"/>
    <col min="13833" max="14080" width="10.42578125" style="231"/>
    <col min="14081" max="14081" width="6.7109375" style="231" customWidth="1"/>
    <col min="14082" max="14082" width="6.85546875" style="231" customWidth="1"/>
    <col min="14083" max="14083" width="14.42578125" style="231" customWidth="1"/>
    <col min="14084" max="14084" width="37.28515625" style="231" customWidth="1"/>
    <col min="14085" max="14085" width="3.85546875" style="231" customWidth="1"/>
    <col min="14086" max="14087" width="13.42578125" style="231" customWidth="1"/>
    <col min="14088" max="14088" width="14.42578125" style="231" customWidth="1"/>
    <col min="14089" max="14336" width="10.42578125" style="231"/>
    <col min="14337" max="14337" width="6.7109375" style="231" customWidth="1"/>
    <col min="14338" max="14338" width="6.85546875" style="231" customWidth="1"/>
    <col min="14339" max="14339" width="14.42578125" style="231" customWidth="1"/>
    <col min="14340" max="14340" width="37.28515625" style="231" customWidth="1"/>
    <col min="14341" max="14341" width="3.85546875" style="231" customWidth="1"/>
    <col min="14342" max="14343" width="13.42578125" style="231" customWidth="1"/>
    <col min="14344" max="14344" width="14.42578125" style="231" customWidth="1"/>
    <col min="14345" max="14592" width="10.42578125" style="231"/>
    <col min="14593" max="14593" width="6.7109375" style="231" customWidth="1"/>
    <col min="14594" max="14594" width="6.85546875" style="231" customWidth="1"/>
    <col min="14595" max="14595" width="14.42578125" style="231" customWidth="1"/>
    <col min="14596" max="14596" width="37.28515625" style="231" customWidth="1"/>
    <col min="14597" max="14597" width="3.85546875" style="231" customWidth="1"/>
    <col min="14598" max="14599" width="13.42578125" style="231" customWidth="1"/>
    <col min="14600" max="14600" width="14.42578125" style="231" customWidth="1"/>
    <col min="14601" max="14848" width="10.42578125" style="231"/>
    <col min="14849" max="14849" width="6.7109375" style="231" customWidth="1"/>
    <col min="14850" max="14850" width="6.85546875" style="231" customWidth="1"/>
    <col min="14851" max="14851" width="14.42578125" style="231" customWidth="1"/>
    <col min="14852" max="14852" width="37.28515625" style="231" customWidth="1"/>
    <col min="14853" max="14853" width="3.85546875" style="231" customWidth="1"/>
    <col min="14854" max="14855" width="13.42578125" style="231" customWidth="1"/>
    <col min="14856" max="14856" width="14.42578125" style="231" customWidth="1"/>
    <col min="14857" max="15104" width="10.42578125" style="231"/>
    <col min="15105" max="15105" width="6.7109375" style="231" customWidth="1"/>
    <col min="15106" max="15106" width="6.85546875" style="231" customWidth="1"/>
    <col min="15107" max="15107" width="14.42578125" style="231" customWidth="1"/>
    <col min="15108" max="15108" width="37.28515625" style="231" customWidth="1"/>
    <col min="15109" max="15109" width="3.85546875" style="231" customWidth="1"/>
    <col min="15110" max="15111" width="13.42578125" style="231" customWidth="1"/>
    <col min="15112" max="15112" width="14.42578125" style="231" customWidth="1"/>
    <col min="15113" max="15360" width="10.42578125" style="231"/>
    <col min="15361" max="15361" width="6.7109375" style="231" customWidth="1"/>
    <col min="15362" max="15362" width="6.85546875" style="231" customWidth="1"/>
    <col min="15363" max="15363" width="14.42578125" style="231" customWidth="1"/>
    <col min="15364" max="15364" width="37.28515625" style="231" customWidth="1"/>
    <col min="15365" max="15365" width="3.85546875" style="231" customWidth="1"/>
    <col min="15366" max="15367" width="13.42578125" style="231" customWidth="1"/>
    <col min="15368" max="15368" width="14.42578125" style="231" customWidth="1"/>
    <col min="15369" max="15616" width="10.42578125" style="231"/>
    <col min="15617" max="15617" width="6.7109375" style="231" customWidth="1"/>
    <col min="15618" max="15618" width="6.85546875" style="231" customWidth="1"/>
    <col min="15619" max="15619" width="14.42578125" style="231" customWidth="1"/>
    <col min="15620" max="15620" width="37.28515625" style="231" customWidth="1"/>
    <col min="15621" max="15621" width="3.85546875" style="231" customWidth="1"/>
    <col min="15622" max="15623" width="13.42578125" style="231" customWidth="1"/>
    <col min="15624" max="15624" width="14.42578125" style="231" customWidth="1"/>
    <col min="15625" max="15872" width="10.42578125" style="231"/>
    <col min="15873" max="15873" width="6.7109375" style="231" customWidth="1"/>
    <col min="15874" max="15874" width="6.85546875" style="231" customWidth="1"/>
    <col min="15875" max="15875" width="14.42578125" style="231" customWidth="1"/>
    <col min="15876" max="15876" width="37.28515625" style="231" customWidth="1"/>
    <col min="15877" max="15877" width="3.85546875" style="231" customWidth="1"/>
    <col min="15878" max="15879" width="13.42578125" style="231" customWidth="1"/>
    <col min="15880" max="15880" width="14.42578125" style="231" customWidth="1"/>
    <col min="15881" max="16128" width="10.42578125" style="231"/>
    <col min="16129" max="16129" width="6.7109375" style="231" customWidth="1"/>
    <col min="16130" max="16130" width="6.85546875" style="231" customWidth="1"/>
    <col min="16131" max="16131" width="14.42578125" style="231" customWidth="1"/>
    <col min="16132" max="16132" width="37.28515625" style="231" customWidth="1"/>
    <col min="16133" max="16133" width="3.85546875" style="231" customWidth="1"/>
    <col min="16134" max="16135" width="13.42578125" style="231" customWidth="1"/>
    <col min="16136" max="16136" width="14.42578125" style="231" customWidth="1"/>
    <col min="16137" max="16384" width="10.42578125" style="231"/>
  </cols>
  <sheetData>
    <row r="1" spans="1:8" s="193" customFormat="1" ht="27.75" customHeight="1">
      <c r="A1" s="329" t="s">
        <v>1591</v>
      </c>
      <c r="B1" s="329"/>
      <c r="C1" s="329"/>
      <c r="D1" s="329"/>
      <c r="E1" s="329"/>
      <c r="F1" s="329"/>
      <c r="G1" s="329"/>
      <c r="H1" s="329"/>
    </row>
    <row r="2" spans="1:8" s="193" customFormat="1" ht="12.75" customHeight="1">
      <c r="A2" s="194" t="s">
        <v>1592</v>
      </c>
      <c r="B2" s="195"/>
      <c r="C2" s="194" t="s">
        <v>1593</v>
      </c>
      <c r="D2" s="196"/>
      <c r="E2" s="196"/>
      <c r="F2" s="197"/>
      <c r="G2" s="198"/>
      <c r="H2" s="199"/>
    </row>
    <row r="3" spans="1:8" s="193" customFormat="1" ht="12.75" customHeight="1">
      <c r="A3" s="194" t="s">
        <v>1594</v>
      </c>
      <c r="B3" s="195"/>
      <c r="C3" s="194" t="s">
        <v>1595</v>
      </c>
      <c r="D3" s="196"/>
      <c r="E3" s="196"/>
      <c r="F3" s="200"/>
      <c r="G3" s="201"/>
      <c r="H3" s="199"/>
    </row>
    <row r="4" spans="1:8" s="193" customFormat="1" ht="12.75" customHeight="1">
      <c r="A4" s="194"/>
      <c r="B4" s="195"/>
      <c r="C4" s="194"/>
      <c r="D4" s="196"/>
      <c r="E4" s="196"/>
      <c r="F4" s="200"/>
      <c r="G4" s="201"/>
      <c r="H4" s="199"/>
    </row>
    <row r="5" spans="1:8" s="193" customFormat="1" ht="6.75" customHeight="1">
      <c r="A5" s="198"/>
      <c r="B5" s="199"/>
      <c r="C5" s="199"/>
      <c r="D5" s="199"/>
      <c r="E5" s="199"/>
      <c r="F5" s="199"/>
      <c r="G5" s="199"/>
      <c r="H5" s="199"/>
    </row>
    <row r="6" spans="1:8" s="193" customFormat="1" ht="13.5" customHeight="1">
      <c r="A6" s="202" t="s">
        <v>25</v>
      </c>
      <c r="B6" s="198"/>
      <c r="C6" s="330"/>
      <c r="D6" s="331"/>
      <c r="E6" s="203"/>
      <c r="F6" s="203"/>
      <c r="G6" s="203"/>
      <c r="H6" s="203"/>
    </row>
    <row r="7" spans="1:8" s="193" customFormat="1" ht="14.25" customHeight="1">
      <c r="A7" s="337" t="s">
        <v>1668</v>
      </c>
      <c r="B7" s="339"/>
      <c r="C7" s="337"/>
      <c r="D7" s="338"/>
      <c r="E7" s="203"/>
      <c r="F7" s="202" t="s">
        <v>1596</v>
      </c>
      <c r="G7" s="202"/>
      <c r="H7" s="204"/>
    </row>
    <row r="8" spans="1:8" s="193" customFormat="1" ht="14.25" customHeight="1">
      <c r="A8" s="202" t="s">
        <v>1597</v>
      </c>
      <c r="B8" s="203"/>
      <c r="C8" s="330"/>
      <c r="D8" s="332"/>
      <c r="E8" s="203"/>
      <c r="F8" s="202" t="s">
        <v>1598</v>
      </c>
      <c r="G8" s="202" t="s">
        <v>1599</v>
      </c>
      <c r="H8" s="204"/>
    </row>
    <row r="9" spans="1:8" s="193" customFormat="1" ht="6.75" customHeight="1">
      <c r="A9" s="205"/>
      <c r="B9" s="203"/>
      <c r="C9" s="203"/>
      <c r="D9" s="203"/>
      <c r="E9" s="203"/>
      <c r="F9" s="203"/>
      <c r="G9" s="203"/>
      <c r="H9" s="203"/>
    </row>
    <row r="10" spans="1:8" s="193" customFormat="1" ht="26.25" customHeight="1">
      <c r="A10" s="206" t="s">
        <v>1600</v>
      </c>
      <c r="B10" s="206" t="s">
        <v>1601</v>
      </c>
      <c r="C10" s="206" t="s">
        <v>1602</v>
      </c>
      <c r="D10" s="206" t="s">
        <v>170</v>
      </c>
      <c r="E10" s="206" t="s">
        <v>171</v>
      </c>
      <c r="F10" s="206" t="s">
        <v>1603</v>
      </c>
      <c r="G10" s="206" t="s">
        <v>1604</v>
      </c>
      <c r="H10" s="206" t="s">
        <v>1605</v>
      </c>
    </row>
    <row r="11" spans="1:8" s="193" customFormat="1" ht="12.75" hidden="1" customHeight="1">
      <c r="A11" s="206" t="s">
        <v>82</v>
      </c>
      <c r="B11" s="206" t="s">
        <v>86</v>
      </c>
      <c r="C11" s="206" t="s">
        <v>90</v>
      </c>
      <c r="D11" s="206" t="s">
        <v>93</v>
      </c>
      <c r="E11" s="206" t="s">
        <v>96</v>
      </c>
      <c r="F11" s="206" t="s">
        <v>99</v>
      </c>
      <c r="G11" s="206" t="s">
        <v>102</v>
      </c>
      <c r="H11" s="206" t="s">
        <v>198</v>
      </c>
    </row>
    <row r="12" spans="1:8" s="193" customFormat="1" ht="5.25" customHeight="1">
      <c r="A12" s="198"/>
      <c r="B12" s="199"/>
      <c r="C12" s="199"/>
      <c r="D12" s="199"/>
      <c r="E12" s="199"/>
      <c r="F12" s="199"/>
      <c r="G12" s="199"/>
      <c r="H12" s="199"/>
    </row>
    <row r="13" spans="1:8" s="193" customFormat="1" ht="9" customHeight="1">
      <c r="A13" s="207"/>
      <c r="B13" s="199"/>
      <c r="C13" s="199"/>
      <c r="D13" s="199"/>
      <c r="E13" s="199"/>
      <c r="F13" s="199"/>
      <c r="G13" s="199"/>
      <c r="H13" s="199"/>
    </row>
    <row r="14" spans="1:8" s="193" customFormat="1" ht="16.5" customHeight="1">
      <c r="A14" s="208"/>
      <c r="B14" s="209"/>
      <c r="C14" s="210" t="s">
        <v>356</v>
      </c>
      <c r="D14" s="211" t="s">
        <v>1606</v>
      </c>
      <c r="E14" s="209"/>
      <c r="F14" s="212"/>
      <c r="G14" s="213"/>
      <c r="H14" s="213"/>
    </row>
    <row r="15" spans="1:8" s="193" customFormat="1" ht="28.5" customHeight="1">
      <c r="A15" s="208"/>
      <c r="B15" s="209"/>
      <c r="C15" s="214" t="s">
        <v>1607</v>
      </c>
      <c r="D15" s="214" t="s">
        <v>1608</v>
      </c>
      <c r="E15" s="209"/>
      <c r="F15" s="212"/>
      <c r="G15" s="213"/>
      <c r="H15" s="213"/>
    </row>
    <row r="16" spans="1:8" s="193" customFormat="1" ht="24" customHeight="1">
      <c r="A16" s="215">
        <v>76</v>
      </c>
      <c r="B16" s="216" t="s">
        <v>1609</v>
      </c>
      <c r="C16" s="216" t="s">
        <v>1610</v>
      </c>
      <c r="D16" s="216" t="s">
        <v>1611</v>
      </c>
      <c r="E16" s="216" t="s">
        <v>422</v>
      </c>
      <c r="F16" s="217">
        <v>50</v>
      </c>
      <c r="G16" s="218">
        <v>1.5</v>
      </c>
      <c r="H16" s="219">
        <f>ROUND(F16*G16,2)</f>
        <v>75</v>
      </c>
    </row>
    <row r="17" spans="1:8" s="193" customFormat="1" ht="13.5" customHeight="1">
      <c r="A17" s="220">
        <v>77</v>
      </c>
      <c r="B17" s="221" t="s">
        <v>1612</v>
      </c>
      <c r="C17" s="221" t="s">
        <v>1613</v>
      </c>
      <c r="D17" s="221" t="s">
        <v>1614</v>
      </c>
      <c r="E17" s="221" t="s">
        <v>422</v>
      </c>
      <c r="F17" s="222">
        <v>50</v>
      </c>
      <c r="G17" s="223">
        <v>2.5</v>
      </c>
      <c r="H17" s="219">
        <f t="shared" ref="H17:H49" si="0">ROUND(F17*G17,2)</f>
        <v>125</v>
      </c>
    </row>
    <row r="18" spans="1:8" s="193" customFormat="1" ht="24" customHeight="1">
      <c r="A18" s="215">
        <v>78</v>
      </c>
      <c r="B18" s="216" t="s">
        <v>1609</v>
      </c>
      <c r="C18" s="216" t="s">
        <v>1615</v>
      </c>
      <c r="D18" s="216" t="s">
        <v>1616</v>
      </c>
      <c r="E18" s="216" t="s">
        <v>345</v>
      </c>
      <c r="F18" s="217">
        <v>6</v>
      </c>
      <c r="G18" s="218">
        <v>3</v>
      </c>
      <c r="H18" s="219">
        <f t="shared" si="0"/>
        <v>18</v>
      </c>
    </row>
    <row r="19" spans="1:8" s="193" customFormat="1" ht="13.5" customHeight="1">
      <c r="A19" s="220">
        <v>79</v>
      </c>
      <c r="B19" s="221" t="s">
        <v>1612</v>
      </c>
      <c r="C19" s="221" t="s">
        <v>1617</v>
      </c>
      <c r="D19" s="221" t="s">
        <v>1618</v>
      </c>
      <c r="E19" s="221" t="s">
        <v>345</v>
      </c>
      <c r="F19" s="222">
        <v>6</v>
      </c>
      <c r="G19" s="223">
        <v>3</v>
      </c>
      <c r="H19" s="219">
        <f t="shared" si="0"/>
        <v>18</v>
      </c>
    </row>
    <row r="20" spans="1:8" s="193" customFormat="1" ht="24" customHeight="1">
      <c r="A20" s="215">
        <v>80</v>
      </c>
      <c r="B20" s="216" t="s">
        <v>1609</v>
      </c>
      <c r="C20" s="216" t="s">
        <v>1146</v>
      </c>
      <c r="D20" s="216" t="s">
        <v>1619</v>
      </c>
      <c r="E20" s="216" t="s">
        <v>345</v>
      </c>
      <c r="F20" s="217">
        <v>1</v>
      </c>
      <c r="G20" s="218">
        <v>7.93</v>
      </c>
      <c r="H20" s="219">
        <f t="shared" si="0"/>
        <v>7.93</v>
      </c>
    </row>
    <row r="21" spans="1:8" s="193" customFormat="1" ht="24" customHeight="1">
      <c r="A21" s="220">
        <v>81</v>
      </c>
      <c r="B21" s="221" t="s">
        <v>1620</v>
      </c>
      <c r="C21" s="221" t="s">
        <v>1148</v>
      </c>
      <c r="D21" s="221" t="s">
        <v>1621</v>
      </c>
      <c r="E21" s="221" t="s">
        <v>345</v>
      </c>
      <c r="F21" s="222">
        <v>1</v>
      </c>
      <c r="G21" s="223">
        <v>5</v>
      </c>
      <c r="H21" s="219">
        <f t="shared" si="0"/>
        <v>5</v>
      </c>
    </row>
    <row r="22" spans="1:8" s="193" customFormat="1" ht="24" customHeight="1">
      <c r="A22" s="215">
        <v>3</v>
      </c>
      <c r="B22" s="216" t="s">
        <v>1609</v>
      </c>
      <c r="C22" s="216" t="s">
        <v>1622</v>
      </c>
      <c r="D22" s="216" t="s">
        <v>1623</v>
      </c>
      <c r="E22" s="216" t="s">
        <v>422</v>
      </c>
      <c r="F22" s="217">
        <v>80</v>
      </c>
      <c r="G22" s="218">
        <v>1.23</v>
      </c>
      <c r="H22" s="219">
        <f t="shared" si="0"/>
        <v>98.4</v>
      </c>
    </row>
    <row r="23" spans="1:8" s="193" customFormat="1" ht="13.5" customHeight="1">
      <c r="A23" s="220">
        <v>4</v>
      </c>
      <c r="B23" s="221" t="s">
        <v>1624</v>
      </c>
      <c r="C23" s="221" t="s">
        <v>1152</v>
      </c>
      <c r="D23" s="221" t="s">
        <v>1625</v>
      </c>
      <c r="E23" s="221" t="s">
        <v>345</v>
      </c>
      <c r="F23" s="222">
        <v>10</v>
      </c>
      <c r="G23" s="223">
        <v>2</v>
      </c>
      <c r="H23" s="219">
        <f t="shared" si="0"/>
        <v>20</v>
      </c>
    </row>
    <row r="24" spans="1:8" s="193" customFormat="1" ht="13.5" customHeight="1">
      <c r="A24" s="220">
        <v>5</v>
      </c>
      <c r="B24" s="221" t="s">
        <v>1624</v>
      </c>
      <c r="C24" s="221" t="s">
        <v>1154</v>
      </c>
      <c r="D24" s="221" t="s">
        <v>1626</v>
      </c>
      <c r="E24" s="221" t="s">
        <v>1156</v>
      </c>
      <c r="F24" s="222">
        <v>80</v>
      </c>
      <c r="G24" s="223">
        <v>1.44</v>
      </c>
      <c r="H24" s="219">
        <f t="shared" si="0"/>
        <v>115.2</v>
      </c>
    </row>
    <row r="25" spans="1:8" s="193" customFormat="1" ht="24" customHeight="1">
      <c r="A25" s="215">
        <v>6</v>
      </c>
      <c r="B25" s="216" t="s">
        <v>1609</v>
      </c>
      <c r="C25" s="216" t="s">
        <v>1622</v>
      </c>
      <c r="D25" s="216" t="s">
        <v>1623</v>
      </c>
      <c r="E25" s="216" t="s">
        <v>422</v>
      </c>
      <c r="F25" s="217">
        <v>20</v>
      </c>
      <c r="G25" s="218">
        <v>1</v>
      </c>
      <c r="H25" s="219">
        <f t="shared" si="0"/>
        <v>20</v>
      </c>
    </row>
    <row r="26" spans="1:8" s="193" customFormat="1" ht="13.5" customHeight="1">
      <c r="A26" s="220">
        <v>7</v>
      </c>
      <c r="B26" s="221" t="s">
        <v>1095</v>
      </c>
      <c r="C26" s="221" t="s">
        <v>1159</v>
      </c>
      <c r="D26" s="221" t="s">
        <v>1627</v>
      </c>
      <c r="E26" s="221" t="s">
        <v>1156</v>
      </c>
      <c r="F26" s="222">
        <v>12.4</v>
      </c>
      <c r="G26" s="223">
        <v>2</v>
      </c>
      <c r="H26" s="219">
        <f t="shared" si="0"/>
        <v>24.8</v>
      </c>
    </row>
    <row r="27" spans="1:8" s="193" customFormat="1" ht="13.5" customHeight="1">
      <c r="A27" s="220">
        <v>8</v>
      </c>
      <c r="B27" s="221" t="s">
        <v>1624</v>
      </c>
      <c r="C27" s="221" t="s">
        <v>1152</v>
      </c>
      <c r="D27" s="221" t="s">
        <v>1625</v>
      </c>
      <c r="E27" s="221" t="s">
        <v>345</v>
      </c>
      <c r="F27" s="222">
        <v>16</v>
      </c>
      <c r="G27" s="223">
        <v>2</v>
      </c>
      <c r="H27" s="219">
        <f t="shared" si="0"/>
        <v>32</v>
      </c>
    </row>
    <row r="28" spans="1:8" s="193" customFormat="1" ht="13.5" customHeight="1">
      <c r="A28" s="215">
        <v>96</v>
      </c>
      <c r="B28" s="216" t="s">
        <v>1609</v>
      </c>
      <c r="C28" s="216" t="s">
        <v>1628</v>
      </c>
      <c r="D28" s="216" t="s">
        <v>1629</v>
      </c>
      <c r="E28" s="216" t="s">
        <v>345</v>
      </c>
      <c r="F28" s="217">
        <v>8</v>
      </c>
      <c r="G28" s="218">
        <v>1</v>
      </c>
      <c r="H28" s="219">
        <f t="shared" si="0"/>
        <v>8</v>
      </c>
    </row>
    <row r="29" spans="1:8" s="193" customFormat="1" ht="34.5" customHeight="1">
      <c r="A29" s="220">
        <v>97</v>
      </c>
      <c r="B29" s="221" t="s">
        <v>1624</v>
      </c>
      <c r="C29" s="221" t="s">
        <v>1630</v>
      </c>
      <c r="D29" s="221" t="s">
        <v>1631</v>
      </c>
      <c r="E29" s="221" t="s">
        <v>345</v>
      </c>
      <c r="F29" s="222">
        <v>8</v>
      </c>
      <c r="G29" s="223">
        <v>1</v>
      </c>
      <c r="H29" s="219">
        <f t="shared" si="0"/>
        <v>8</v>
      </c>
    </row>
    <row r="30" spans="1:8" s="193" customFormat="1" ht="24" customHeight="1">
      <c r="A30" s="215">
        <v>9</v>
      </c>
      <c r="B30" s="216" t="s">
        <v>1609</v>
      </c>
      <c r="C30" s="216" t="s">
        <v>1632</v>
      </c>
      <c r="D30" s="216" t="s">
        <v>1633</v>
      </c>
      <c r="E30" s="216" t="s">
        <v>422</v>
      </c>
      <c r="F30" s="217">
        <v>180</v>
      </c>
      <c r="G30" s="218">
        <v>1</v>
      </c>
      <c r="H30" s="219">
        <f t="shared" si="0"/>
        <v>180</v>
      </c>
    </row>
    <row r="31" spans="1:8" s="193" customFormat="1" ht="13.5" customHeight="1">
      <c r="A31" s="220">
        <v>10</v>
      </c>
      <c r="B31" s="221" t="s">
        <v>1095</v>
      </c>
      <c r="C31" s="221" t="s">
        <v>1165</v>
      </c>
      <c r="D31" s="221" t="s">
        <v>1634</v>
      </c>
      <c r="E31" s="221" t="s">
        <v>1156</v>
      </c>
      <c r="F31" s="222">
        <v>24.3</v>
      </c>
      <c r="G31" s="223">
        <v>2</v>
      </c>
      <c r="H31" s="219">
        <f t="shared" si="0"/>
        <v>48.6</v>
      </c>
    </row>
    <row r="32" spans="1:8" s="193" customFormat="1" ht="13.5" customHeight="1">
      <c r="A32" s="215">
        <v>12</v>
      </c>
      <c r="B32" s="216" t="s">
        <v>1609</v>
      </c>
      <c r="C32" s="216" t="s">
        <v>1635</v>
      </c>
      <c r="D32" s="216" t="s">
        <v>1636</v>
      </c>
      <c r="E32" s="216" t="s">
        <v>345</v>
      </c>
      <c r="F32" s="217">
        <v>120</v>
      </c>
      <c r="G32" s="218">
        <v>1.17</v>
      </c>
      <c r="H32" s="219">
        <f t="shared" si="0"/>
        <v>140.4</v>
      </c>
    </row>
    <row r="33" spans="1:8" s="193" customFormat="1" ht="13.5" customHeight="1">
      <c r="A33" s="220">
        <v>62</v>
      </c>
      <c r="B33" s="221" t="s">
        <v>1624</v>
      </c>
      <c r="C33" s="221" t="s">
        <v>1637</v>
      </c>
      <c r="D33" s="221" t="s">
        <v>1638</v>
      </c>
      <c r="E33" s="221" t="s">
        <v>345</v>
      </c>
      <c r="F33" s="222">
        <v>120</v>
      </c>
      <c r="G33" s="223">
        <v>2.8</v>
      </c>
      <c r="H33" s="219">
        <f t="shared" si="0"/>
        <v>336</v>
      </c>
    </row>
    <row r="34" spans="1:8" s="193" customFormat="1" ht="13.5" customHeight="1">
      <c r="A34" s="215">
        <v>18</v>
      </c>
      <c r="B34" s="216" t="s">
        <v>1609</v>
      </c>
      <c r="C34" s="216" t="s">
        <v>1639</v>
      </c>
      <c r="D34" s="216" t="s">
        <v>1640</v>
      </c>
      <c r="E34" s="216" t="s">
        <v>345</v>
      </c>
      <c r="F34" s="217">
        <v>80</v>
      </c>
      <c r="G34" s="218">
        <v>1</v>
      </c>
      <c r="H34" s="219">
        <f t="shared" si="0"/>
        <v>80</v>
      </c>
    </row>
    <row r="35" spans="1:8" s="193" customFormat="1" ht="13.5" customHeight="1">
      <c r="A35" s="220">
        <v>20</v>
      </c>
      <c r="B35" s="221" t="s">
        <v>1624</v>
      </c>
      <c r="C35" s="221" t="s">
        <v>1169</v>
      </c>
      <c r="D35" s="221" t="s">
        <v>1641</v>
      </c>
      <c r="E35" s="221" t="s">
        <v>345</v>
      </c>
      <c r="F35" s="222">
        <v>80</v>
      </c>
      <c r="G35" s="223">
        <v>3</v>
      </c>
      <c r="H35" s="219">
        <f t="shared" si="0"/>
        <v>240</v>
      </c>
    </row>
    <row r="36" spans="1:8" s="193" customFormat="1" ht="13.5" customHeight="1">
      <c r="A36" s="215">
        <v>66</v>
      </c>
      <c r="B36" s="216" t="s">
        <v>1609</v>
      </c>
      <c r="C36" s="216" t="s">
        <v>1171</v>
      </c>
      <c r="D36" s="216" t="s">
        <v>1642</v>
      </c>
      <c r="E36" s="216" t="s">
        <v>345</v>
      </c>
      <c r="F36" s="217">
        <v>2.6669999999999998</v>
      </c>
      <c r="G36" s="218">
        <v>3</v>
      </c>
      <c r="H36" s="219">
        <f t="shared" si="0"/>
        <v>8</v>
      </c>
    </row>
    <row r="37" spans="1:8" s="193" customFormat="1" ht="13.5" customHeight="1">
      <c r="A37" s="220">
        <v>67</v>
      </c>
      <c r="B37" s="221" t="s">
        <v>1624</v>
      </c>
      <c r="C37" s="221" t="s">
        <v>1173</v>
      </c>
      <c r="D37" s="221" t="s">
        <v>1643</v>
      </c>
      <c r="E37" s="221" t="s">
        <v>345</v>
      </c>
      <c r="F37" s="222">
        <v>5</v>
      </c>
      <c r="G37" s="223">
        <v>80</v>
      </c>
      <c r="H37" s="219">
        <f t="shared" si="0"/>
        <v>400</v>
      </c>
    </row>
    <row r="38" spans="1:8" s="193" customFormat="1" ht="24" customHeight="1">
      <c r="A38" s="220">
        <v>75</v>
      </c>
      <c r="B38" s="221" t="s">
        <v>1624</v>
      </c>
      <c r="C38" s="221" t="s">
        <v>1644</v>
      </c>
      <c r="D38" s="221" t="s">
        <v>1645</v>
      </c>
      <c r="E38" s="221" t="s">
        <v>345</v>
      </c>
      <c r="F38" s="222">
        <v>6</v>
      </c>
      <c r="G38" s="223">
        <v>150</v>
      </c>
      <c r="H38" s="219">
        <f t="shared" si="0"/>
        <v>900</v>
      </c>
    </row>
    <row r="39" spans="1:8" s="193" customFormat="1" ht="13.5" customHeight="1">
      <c r="A39" s="220">
        <v>70</v>
      </c>
      <c r="B39" s="221" t="s">
        <v>1624</v>
      </c>
      <c r="C39" s="221" t="s">
        <v>1646</v>
      </c>
      <c r="D39" s="221" t="s">
        <v>1647</v>
      </c>
      <c r="E39" s="221" t="s">
        <v>345</v>
      </c>
      <c r="F39" s="222">
        <v>1</v>
      </c>
      <c r="G39" s="223">
        <v>90</v>
      </c>
      <c r="H39" s="219">
        <f t="shared" si="0"/>
        <v>90</v>
      </c>
    </row>
    <row r="40" spans="1:8" s="193" customFormat="1" ht="13.5" customHeight="1">
      <c r="A40" s="220">
        <v>68</v>
      </c>
      <c r="B40" s="221" t="s">
        <v>1624</v>
      </c>
      <c r="C40" s="221" t="s">
        <v>1177</v>
      </c>
      <c r="D40" s="221" t="s">
        <v>1648</v>
      </c>
      <c r="E40" s="221" t="s">
        <v>345</v>
      </c>
      <c r="F40" s="222">
        <v>6</v>
      </c>
      <c r="G40" s="223">
        <v>4</v>
      </c>
      <c r="H40" s="219">
        <f t="shared" si="0"/>
        <v>24</v>
      </c>
    </row>
    <row r="41" spans="1:8" s="193" customFormat="1" ht="24" customHeight="1">
      <c r="A41" s="215">
        <v>45</v>
      </c>
      <c r="B41" s="216" t="s">
        <v>1609</v>
      </c>
      <c r="C41" s="216" t="s">
        <v>1649</v>
      </c>
      <c r="D41" s="216" t="s">
        <v>1650</v>
      </c>
      <c r="E41" s="216" t="s">
        <v>345</v>
      </c>
      <c r="F41" s="217">
        <v>12</v>
      </c>
      <c r="G41" s="218">
        <v>2.15</v>
      </c>
      <c r="H41" s="219">
        <f t="shared" si="0"/>
        <v>25.8</v>
      </c>
    </row>
    <row r="42" spans="1:8" s="193" customFormat="1" ht="13.5" customHeight="1">
      <c r="A42" s="215">
        <v>94</v>
      </c>
      <c r="B42" s="216" t="s">
        <v>1609</v>
      </c>
      <c r="C42" s="216" t="s">
        <v>96</v>
      </c>
      <c r="D42" s="216" t="s">
        <v>1651</v>
      </c>
      <c r="E42" s="216" t="s">
        <v>345</v>
      </c>
      <c r="F42" s="217">
        <v>8</v>
      </c>
      <c r="G42" s="218">
        <v>1</v>
      </c>
      <c r="H42" s="219">
        <f t="shared" si="0"/>
        <v>8</v>
      </c>
    </row>
    <row r="43" spans="1:8" s="193" customFormat="1" ht="13.5" customHeight="1">
      <c r="A43" s="220">
        <v>95</v>
      </c>
      <c r="B43" s="221" t="s">
        <v>1624</v>
      </c>
      <c r="C43" s="221" t="s">
        <v>1652</v>
      </c>
      <c r="D43" s="221" t="s">
        <v>1653</v>
      </c>
      <c r="E43" s="221" t="s">
        <v>345</v>
      </c>
      <c r="F43" s="222">
        <v>8</v>
      </c>
      <c r="G43" s="223">
        <v>3</v>
      </c>
      <c r="H43" s="219">
        <f t="shared" si="0"/>
        <v>24</v>
      </c>
    </row>
    <row r="44" spans="1:8" s="193" customFormat="1" ht="13.5" customHeight="1">
      <c r="A44" s="215">
        <v>46</v>
      </c>
      <c r="B44" s="216" t="s">
        <v>1654</v>
      </c>
      <c r="C44" s="216" t="s">
        <v>1096</v>
      </c>
      <c r="D44" s="216" t="s">
        <v>1655</v>
      </c>
      <c r="E44" s="216" t="s">
        <v>372</v>
      </c>
      <c r="F44" s="217">
        <v>3</v>
      </c>
      <c r="G44" s="218">
        <v>30.8</v>
      </c>
      <c r="H44" s="219">
        <f t="shared" si="0"/>
        <v>92.4</v>
      </c>
    </row>
    <row r="45" spans="1:8" s="193" customFormat="1" ht="13.5" customHeight="1">
      <c r="A45" s="215">
        <v>47</v>
      </c>
      <c r="B45" s="216" t="s">
        <v>1654</v>
      </c>
      <c r="C45" s="216" t="s">
        <v>1099</v>
      </c>
      <c r="D45" s="216" t="s">
        <v>1656</v>
      </c>
      <c r="E45" s="216" t="s">
        <v>372</v>
      </c>
      <c r="F45" s="217">
        <v>1</v>
      </c>
      <c r="G45" s="218">
        <v>30.8</v>
      </c>
      <c r="H45" s="234">
        <f t="shared" si="0"/>
        <v>30.8</v>
      </c>
    </row>
    <row r="46" spans="1:8" s="193" customFormat="1" ht="9" customHeight="1">
      <c r="A46" s="207"/>
      <c r="B46" s="199"/>
      <c r="C46" s="199"/>
      <c r="D46" s="199"/>
      <c r="E46" s="199"/>
      <c r="F46" s="199"/>
      <c r="G46" s="199"/>
      <c r="H46" s="233"/>
    </row>
    <row r="47" spans="1:8" s="193" customFormat="1" ht="16.5" customHeight="1">
      <c r="A47" s="208"/>
      <c r="B47" s="209"/>
      <c r="C47" s="210" t="s">
        <v>1657</v>
      </c>
      <c r="D47" s="211" t="s">
        <v>1658</v>
      </c>
      <c r="E47" s="209"/>
      <c r="F47" s="212"/>
      <c r="G47" s="213"/>
      <c r="H47" s="232"/>
    </row>
    <row r="48" spans="1:8" s="193" customFormat="1" ht="13.5" customHeight="1">
      <c r="A48" s="215">
        <v>98</v>
      </c>
      <c r="B48" s="216" t="s">
        <v>1659</v>
      </c>
      <c r="C48" s="216" t="s">
        <v>1660</v>
      </c>
      <c r="D48" s="216" t="s">
        <v>1661</v>
      </c>
      <c r="E48" s="216" t="s">
        <v>618</v>
      </c>
      <c r="F48" s="217">
        <v>1</v>
      </c>
      <c r="G48" s="218">
        <v>350</v>
      </c>
      <c r="H48" s="219">
        <f t="shared" si="0"/>
        <v>350</v>
      </c>
    </row>
    <row r="49" spans="1:8" s="193" customFormat="1" ht="45" customHeight="1">
      <c r="A49" s="215">
        <v>53</v>
      </c>
      <c r="B49" s="216" t="s">
        <v>1659</v>
      </c>
      <c r="C49" s="216" t="s">
        <v>1662</v>
      </c>
      <c r="D49" s="216" t="s">
        <v>1663</v>
      </c>
      <c r="E49" s="216" t="s">
        <v>1104</v>
      </c>
      <c r="F49" s="217">
        <v>8</v>
      </c>
      <c r="G49" s="218">
        <v>10</v>
      </c>
      <c r="H49" s="219">
        <f t="shared" si="0"/>
        <v>80</v>
      </c>
    </row>
    <row r="50" spans="1:8" s="193" customFormat="1" ht="8.25" customHeight="1">
      <c r="A50" s="207"/>
      <c r="B50" s="199"/>
      <c r="C50" s="199"/>
      <c r="D50" s="199"/>
      <c r="E50" s="199"/>
      <c r="F50" s="199"/>
      <c r="G50" s="199"/>
      <c r="H50" s="199"/>
    </row>
    <row r="51" spans="1:8" s="193" customFormat="1" ht="30.75" customHeight="1">
      <c r="A51" s="224"/>
      <c r="B51" s="225"/>
      <c r="C51" s="226"/>
      <c r="D51" s="227" t="s">
        <v>1664</v>
      </c>
      <c r="E51" s="225"/>
      <c r="F51" s="228"/>
      <c r="G51" s="229"/>
      <c r="H51" s="230">
        <f>SUM(H16:H50)</f>
        <v>3633.3300000000004</v>
      </c>
    </row>
  </sheetData>
  <mergeCells count="3">
    <mergeCell ref="A1:H1"/>
    <mergeCell ref="C6:D6"/>
    <mergeCell ref="C8:D8"/>
  </mergeCells>
  <printOptions horizontalCentered="1"/>
  <pageMargins left="0.39370079040527345" right="0.39370079040527345" top="0.7874015808105469" bottom="0.7874015808105469" header="0" footer="0"/>
  <pageSetup paperSize="9" fitToHeight="100" orientation="portrait" blackAndWhite="1" horizontalDpi="300" verticalDpi="300" r:id="rId1"/>
  <headerFooter alignWithMargins="0">
    <oddFooter>&amp;C   Strana &amp;P 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7"/>
  <sheetViews>
    <sheetView showGridLines="0" workbookViewId="0">
      <pane ySplit="1" topLeftCell="A2" activePane="bottomLeft" state="frozen"/>
      <selection pane="bottomLeft" activeCell="M38" sqref="M38"/>
    </sheetView>
  </sheetViews>
  <sheetFormatPr defaultRowHeight="12"/>
  <cols>
    <col min="1" max="1" width="8.140625" customWidth="1"/>
    <col min="2" max="2" width="1.7109375" customWidth="1"/>
    <col min="3" max="4" width="4.140625" customWidth="1"/>
    <col min="5" max="5" width="17.140625" customWidth="1"/>
    <col min="6" max="7" width="11.140625" customWidth="1"/>
    <col min="8" max="8" width="12.28515625" customWidth="1"/>
    <col min="9" max="9" width="7" customWidth="1"/>
    <col min="10" max="10" width="5.140625" customWidth="1"/>
    <col min="11" max="11" width="11.28515625" customWidth="1"/>
    <col min="12" max="12" width="12" customWidth="1"/>
    <col min="13" max="14" width="6" customWidth="1"/>
    <col min="15" max="15" width="2" customWidth="1"/>
    <col min="16" max="16" width="12.285156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140625" hidden="1" customWidth="1"/>
    <col min="22" max="22" width="12.140625" hidden="1" customWidth="1"/>
    <col min="23" max="23" width="16.140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140625" hidden="1" customWidth="1"/>
    <col min="29" max="29" width="11" customWidth="1"/>
    <col min="30" max="30" width="15" customWidth="1"/>
    <col min="31" max="31" width="16.140625" customWidth="1"/>
    <col min="44" max="65" width="9.1406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133</v>
      </c>
      <c r="G1" s="14"/>
      <c r="H1" s="320" t="s">
        <v>134</v>
      </c>
      <c r="I1" s="320"/>
      <c r="J1" s="320"/>
      <c r="K1" s="320"/>
      <c r="L1" s="14" t="s">
        <v>135</v>
      </c>
      <c r="M1" s="12"/>
      <c r="N1" s="12"/>
      <c r="O1" s="13" t="s">
        <v>136</v>
      </c>
      <c r="P1" s="12"/>
      <c r="Q1" s="12"/>
      <c r="R1" s="12"/>
      <c r="S1" s="14" t="s">
        <v>137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>
      <c r="C2" s="235" t="s">
        <v>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79" t="s">
        <v>8</v>
      </c>
      <c r="T2" s="280"/>
      <c r="U2" s="280"/>
      <c r="V2" s="280"/>
      <c r="W2" s="280"/>
      <c r="X2" s="280"/>
      <c r="Y2" s="280"/>
      <c r="Z2" s="280"/>
      <c r="AA2" s="280"/>
      <c r="AB2" s="280"/>
      <c r="AC2" s="280"/>
      <c r="AT2" s="18" t="s">
        <v>98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75</v>
      </c>
    </row>
    <row r="4" spans="1:66" ht="36.9" customHeight="1">
      <c r="B4" s="22"/>
      <c r="C4" s="237" t="s">
        <v>138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"/>
      <c r="T4" s="24" t="s">
        <v>12</v>
      </c>
      <c r="AT4" s="18" t="s">
        <v>6</v>
      </c>
    </row>
    <row r="5" spans="1:66" ht="6.9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18</v>
      </c>
      <c r="E6" s="26"/>
      <c r="F6" s="286" t="str">
        <f>'Rekapitulácia stavby'!K6</f>
        <v>Novostavba materskej školy na parcele č.370/12, Púchov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6"/>
      <c r="R6" s="23"/>
    </row>
    <row r="7" spans="1:66" ht="25.35" customHeight="1">
      <c r="B7" s="22"/>
      <c r="C7" s="26"/>
      <c r="D7" s="30" t="s">
        <v>139</v>
      </c>
      <c r="E7" s="26"/>
      <c r="F7" s="286" t="s">
        <v>140</v>
      </c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6"/>
      <c r="R7" s="23"/>
    </row>
    <row r="8" spans="1:66" s="1" customFormat="1" ht="32.85" customHeight="1">
      <c r="B8" s="34"/>
      <c r="C8" s="35"/>
      <c r="D8" s="29" t="s">
        <v>141</v>
      </c>
      <c r="E8" s="35"/>
      <c r="F8" s="243" t="s">
        <v>1144</v>
      </c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35"/>
      <c r="R8" s="36"/>
    </row>
    <row r="9" spans="1:66" s="1" customFormat="1" ht="14.4" customHeight="1">
      <c r="B9" s="34"/>
      <c r="C9" s="35"/>
      <c r="D9" s="30" t="s">
        <v>20</v>
      </c>
      <c r="E9" s="35"/>
      <c r="F9" s="28" t="s">
        <v>5</v>
      </c>
      <c r="G9" s="35"/>
      <c r="H9" s="35"/>
      <c r="I9" s="35"/>
      <c r="J9" s="35"/>
      <c r="K9" s="35"/>
      <c r="L9" s="35"/>
      <c r="M9" s="30" t="s">
        <v>21</v>
      </c>
      <c r="N9" s="35"/>
      <c r="O9" s="28" t="s">
        <v>5</v>
      </c>
      <c r="P9" s="35"/>
      <c r="Q9" s="35"/>
      <c r="R9" s="36"/>
    </row>
    <row r="10" spans="1:66" s="1" customFormat="1" ht="14.4" customHeight="1">
      <c r="B10" s="34"/>
      <c r="C10" s="35"/>
      <c r="D10" s="30" t="s">
        <v>22</v>
      </c>
      <c r="E10" s="35"/>
      <c r="F10" s="28" t="s">
        <v>23</v>
      </c>
      <c r="G10" s="35"/>
      <c r="H10" s="35"/>
      <c r="I10" s="35"/>
      <c r="J10" s="35"/>
      <c r="K10" s="35"/>
      <c r="L10" s="35"/>
      <c r="M10" s="30" t="s">
        <v>24</v>
      </c>
      <c r="N10" s="35"/>
      <c r="O10" s="289">
        <f>'Rekapitulácia stavby'!AN8</f>
        <v>43097</v>
      </c>
      <c r="P10" s="290"/>
      <c r="Q10" s="35"/>
      <c r="R10" s="36"/>
    </row>
    <row r="11" spans="1:66" s="1" customFormat="1" ht="10.65" customHeight="1"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/>
    </row>
    <row r="12" spans="1:66" s="1" customFormat="1" ht="14.4" customHeight="1">
      <c r="B12" s="34"/>
      <c r="C12" s="35"/>
      <c r="D12" s="30" t="s">
        <v>25</v>
      </c>
      <c r="E12" s="35"/>
      <c r="F12" s="35"/>
      <c r="G12" s="35"/>
      <c r="H12" s="35"/>
      <c r="I12" s="35"/>
      <c r="J12" s="35"/>
      <c r="K12" s="35"/>
      <c r="L12" s="35"/>
      <c r="M12" s="30" t="s">
        <v>26</v>
      </c>
      <c r="N12" s="35"/>
      <c r="O12" s="241" t="s">
        <v>5</v>
      </c>
      <c r="P12" s="241"/>
      <c r="Q12" s="35"/>
      <c r="R12" s="36"/>
    </row>
    <row r="13" spans="1:66" s="1" customFormat="1" ht="18" customHeight="1">
      <c r="B13" s="34"/>
      <c r="C13" s="35"/>
      <c r="D13" s="35"/>
      <c r="E13" s="28" t="s">
        <v>27</v>
      </c>
      <c r="F13" s="35"/>
      <c r="G13" s="35"/>
      <c r="H13" s="35"/>
      <c r="I13" s="35"/>
      <c r="J13" s="35"/>
      <c r="K13" s="35"/>
      <c r="L13" s="35"/>
      <c r="M13" s="30" t="s">
        <v>28</v>
      </c>
      <c r="N13" s="35"/>
      <c r="O13" s="241" t="s">
        <v>5</v>
      </c>
      <c r="P13" s="241"/>
      <c r="Q13" s="35"/>
      <c r="R13" s="36"/>
    </row>
    <row r="14" spans="1:66" s="1" customFormat="1" ht="6.9" customHeight="1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</row>
    <row r="15" spans="1:66" s="1" customFormat="1" ht="14.4" customHeight="1">
      <c r="B15" s="34"/>
      <c r="C15" s="35"/>
      <c r="D15" s="30" t="s">
        <v>29</v>
      </c>
      <c r="E15" s="35"/>
      <c r="F15" s="35"/>
      <c r="G15" s="35"/>
      <c r="H15" s="35"/>
      <c r="I15" s="35"/>
      <c r="J15" s="35"/>
      <c r="K15" s="35"/>
      <c r="L15" s="35"/>
      <c r="M15" s="30" t="s">
        <v>26</v>
      </c>
      <c r="N15" s="35"/>
      <c r="O15" s="291" t="str">
        <f>IF('Rekapitulácia stavby'!AN13="","",'Rekapitulácia stavby'!AN13)</f>
        <v>36 833 380</v>
      </c>
      <c r="P15" s="241"/>
      <c r="Q15" s="35"/>
      <c r="R15" s="36"/>
    </row>
    <row r="16" spans="1:66" s="1" customFormat="1" ht="18" customHeight="1">
      <c r="B16" s="34"/>
      <c r="C16" s="35"/>
      <c r="D16" s="35"/>
      <c r="E16" s="291" t="str">
        <f>IF('Rekapitulácia stavby'!E14="","",'Rekapitulácia stavby'!E14)</f>
        <v>M - SILNICE SK s.r.o.</v>
      </c>
      <c r="F16" s="292"/>
      <c r="G16" s="292"/>
      <c r="H16" s="292"/>
      <c r="I16" s="292"/>
      <c r="J16" s="292"/>
      <c r="K16" s="292"/>
      <c r="L16" s="292"/>
      <c r="M16" s="30" t="s">
        <v>28</v>
      </c>
      <c r="N16" s="35"/>
      <c r="O16" s="291" t="str">
        <f>IF('Rekapitulácia stavby'!AN14="","",'Rekapitulácia stavby'!AN14)</f>
        <v>SK2022448098</v>
      </c>
      <c r="P16" s="241"/>
      <c r="Q16" s="35"/>
      <c r="R16" s="36"/>
    </row>
    <row r="17" spans="2:18" s="1" customFormat="1" ht="6.9" customHeight="1"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/>
    </row>
    <row r="18" spans="2:18" s="1" customFormat="1" ht="14.4" customHeight="1">
      <c r="B18" s="34"/>
      <c r="C18" s="35"/>
      <c r="D18" s="30" t="s">
        <v>31</v>
      </c>
      <c r="E18" s="35"/>
      <c r="F18" s="35"/>
      <c r="G18" s="35"/>
      <c r="H18" s="35"/>
      <c r="I18" s="35"/>
      <c r="J18" s="35"/>
      <c r="K18" s="35"/>
      <c r="L18" s="35"/>
      <c r="M18" s="30" t="s">
        <v>26</v>
      </c>
      <c r="N18" s="35"/>
      <c r="O18" s="241" t="s">
        <v>5</v>
      </c>
      <c r="P18" s="241"/>
      <c r="Q18" s="35"/>
      <c r="R18" s="36"/>
    </row>
    <row r="19" spans="2:18" s="1" customFormat="1" ht="18" customHeight="1">
      <c r="B19" s="34"/>
      <c r="C19" s="35"/>
      <c r="D19" s="35"/>
      <c r="E19" s="28" t="s">
        <v>32</v>
      </c>
      <c r="F19" s="35"/>
      <c r="G19" s="35"/>
      <c r="H19" s="35"/>
      <c r="I19" s="35"/>
      <c r="J19" s="35"/>
      <c r="K19" s="35"/>
      <c r="L19" s="35"/>
      <c r="M19" s="30" t="s">
        <v>28</v>
      </c>
      <c r="N19" s="35"/>
      <c r="O19" s="241" t="s">
        <v>5</v>
      </c>
      <c r="P19" s="241"/>
      <c r="Q19" s="35"/>
      <c r="R19" s="36"/>
    </row>
    <row r="20" spans="2:18" s="1" customFormat="1" ht="6.9" customHeight="1"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6"/>
    </row>
    <row r="21" spans="2:18" s="1" customFormat="1" ht="14.4" customHeight="1">
      <c r="B21" s="34"/>
      <c r="C21" s="35"/>
      <c r="D21" s="30" t="s">
        <v>34</v>
      </c>
      <c r="E21" s="35"/>
      <c r="F21" s="35"/>
      <c r="G21" s="35"/>
      <c r="H21" s="35"/>
      <c r="I21" s="35"/>
      <c r="J21" s="35"/>
      <c r="K21" s="35"/>
      <c r="L21" s="35"/>
      <c r="M21" s="30" t="s">
        <v>26</v>
      </c>
      <c r="N21" s="35"/>
      <c r="O21" s="241" t="str">
        <f>IF('Rekapitulácia stavby'!AN19="","",'Rekapitulácia stavby'!AN19)</f>
        <v/>
      </c>
      <c r="P21" s="241"/>
      <c r="Q21" s="35"/>
      <c r="R21" s="36"/>
    </row>
    <row r="22" spans="2:18" s="1" customFormat="1" ht="18" customHeight="1">
      <c r="B22" s="34"/>
      <c r="C22" s="35"/>
      <c r="D22" s="35"/>
      <c r="E22" s="28" t="str">
        <f>IF('Rekapitulácia stavby'!E20="","",'Rekapitulácia stavby'!E20)</f>
        <v xml:space="preserve"> </v>
      </c>
      <c r="F22" s="35"/>
      <c r="G22" s="35"/>
      <c r="H22" s="35"/>
      <c r="I22" s="35"/>
      <c r="J22" s="35"/>
      <c r="K22" s="35"/>
      <c r="L22" s="35"/>
      <c r="M22" s="30" t="s">
        <v>28</v>
      </c>
      <c r="N22" s="35"/>
      <c r="O22" s="241" t="str">
        <f>IF('Rekapitulácia stavby'!AN20="","",'Rekapitulácia stavby'!AN20)</f>
        <v/>
      </c>
      <c r="P22" s="241"/>
      <c r="Q22" s="35"/>
      <c r="R22" s="36"/>
    </row>
    <row r="23" spans="2:18" s="1" customFormat="1" ht="6.9" customHeight="1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4.4" customHeight="1">
      <c r="B24" s="34"/>
      <c r="C24" s="35"/>
      <c r="D24" s="30" t="s">
        <v>35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</row>
    <row r="25" spans="2:18" s="1" customFormat="1" ht="22.5" customHeight="1">
      <c r="B25" s="34"/>
      <c r="C25" s="35"/>
      <c r="D25" s="35"/>
      <c r="E25" s="246" t="s">
        <v>5</v>
      </c>
      <c r="F25" s="246"/>
      <c r="G25" s="246"/>
      <c r="H25" s="246"/>
      <c r="I25" s="246"/>
      <c r="J25" s="246"/>
      <c r="K25" s="246"/>
      <c r="L25" s="246"/>
      <c r="M25" s="35"/>
      <c r="N25" s="35"/>
      <c r="O25" s="35"/>
      <c r="P25" s="35"/>
      <c r="Q25" s="35"/>
      <c r="R25" s="36"/>
    </row>
    <row r="26" spans="2:18" s="1" customFormat="1" ht="6.9" customHeight="1"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6"/>
    </row>
    <row r="27" spans="2:18" s="1" customFormat="1" ht="6.9" customHeight="1">
      <c r="B27" s="34"/>
      <c r="C27" s="35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35"/>
      <c r="R27" s="36"/>
    </row>
    <row r="28" spans="2:18" s="1" customFormat="1" ht="14.4" customHeight="1">
      <c r="B28" s="34"/>
      <c r="C28" s="35"/>
      <c r="D28" s="122" t="s">
        <v>143</v>
      </c>
      <c r="E28" s="35"/>
      <c r="F28" s="35"/>
      <c r="G28" s="35"/>
      <c r="H28" s="35"/>
      <c r="I28" s="35"/>
      <c r="J28" s="35"/>
      <c r="K28" s="35"/>
      <c r="L28" s="35"/>
      <c r="M28" s="247">
        <f>Zadanie!H51</f>
        <v>3633.3300000000004</v>
      </c>
      <c r="N28" s="247"/>
      <c r="O28" s="247"/>
      <c r="P28" s="247"/>
      <c r="Q28" s="35"/>
      <c r="R28" s="36"/>
    </row>
    <row r="29" spans="2:18" s="1" customFormat="1" ht="14.4" customHeight="1">
      <c r="B29" s="34"/>
      <c r="C29" s="35"/>
      <c r="D29" s="33" t="s">
        <v>127</v>
      </c>
      <c r="E29" s="35"/>
      <c r="F29" s="35"/>
      <c r="G29" s="35"/>
      <c r="H29" s="35"/>
      <c r="I29" s="35"/>
      <c r="J29" s="35"/>
      <c r="K29" s="35"/>
      <c r="L29" s="35"/>
      <c r="M29" s="247">
        <f>N93</f>
        <v>0</v>
      </c>
      <c r="N29" s="247"/>
      <c r="O29" s="247"/>
      <c r="P29" s="247"/>
      <c r="Q29" s="35"/>
      <c r="R29" s="36"/>
    </row>
    <row r="30" spans="2:18" s="1" customFormat="1" ht="6.9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6"/>
    </row>
    <row r="31" spans="2:18" s="1" customFormat="1" ht="25.35" customHeight="1">
      <c r="B31" s="34"/>
      <c r="C31" s="35"/>
      <c r="D31" s="123" t="s">
        <v>38</v>
      </c>
      <c r="E31" s="35"/>
      <c r="F31" s="35"/>
      <c r="G31" s="35"/>
      <c r="H31" s="35"/>
      <c r="I31" s="35"/>
      <c r="J31" s="35"/>
      <c r="K31" s="35"/>
      <c r="L31" s="35"/>
      <c r="M31" s="293">
        <f>ROUND(M28+M29,2)</f>
        <v>3633.33</v>
      </c>
      <c r="N31" s="288"/>
      <c r="O31" s="288"/>
      <c r="P31" s="288"/>
      <c r="Q31" s="35"/>
      <c r="R31" s="36"/>
    </row>
    <row r="32" spans="2:18" s="1" customFormat="1" ht="6.9" customHeight="1">
      <c r="B32" s="34"/>
      <c r="C32" s="35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35"/>
      <c r="R32" s="36"/>
    </row>
    <row r="33" spans="2:18" s="1" customFormat="1" ht="14.4" customHeight="1">
      <c r="B33" s="34"/>
      <c r="C33" s="35"/>
      <c r="D33" s="41" t="s">
        <v>39</v>
      </c>
      <c r="E33" s="41" t="s">
        <v>40</v>
      </c>
      <c r="F33" s="42">
        <v>0.2</v>
      </c>
      <c r="G33" s="124" t="s">
        <v>41</v>
      </c>
      <c r="H33" s="294">
        <f>(SUM(BE93:BE100)+SUM(BE119:BE145))</f>
        <v>0</v>
      </c>
      <c r="I33" s="288"/>
      <c r="J33" s="288"/>
      <c r="K33" s="35"/>
      <c r="L33" s="35"/>
      <c r="M33" s="294">
        <v>0</v>
      </c>
      <c r="N33" s="288"/>
      <c r="O33" s="288"/>
      <c r="P33" s="288"/>
      <c r="Q33" s="35"/>
      <c r="R33" s="36"/>
    </row>
    <row r="34" spans="2:18" s="1" customFormat="1" ht="14.4" customHeight="1">
      <c r="B34" s="34"/>
      <c r="C34" s="35"/>
      <c r="D34" s="35"/>
      <c r="E34" s="41" t="s">
        <v>42</v>
      </c>
      <c r="F34" s="42">
        <v>0.2</v>
      </c>
      <c r="G34" s="124" t="s">
        <v>41</v>
      </c>
      <c r="H34" s="294">
        <f>(SUM(BF93:BF100)+SUM(BF119:BF145))</f>
        <v>0</v>
      </c>
      <c r="I34" s="288"/>
      <c r="J34" s="288"/>
      <c r="K34" s="35"/>
      <c r="L34" s="35"/>
      <c r="M34" s="294">
        <f>20*M31/100</f>
        <v>726.66600000000005</v>
      </c>
      <c r="N34" s="288"/>
      <c r="O34" s="288"/>
      <c r="P34" s="288"/>
      <c r="Q34" s="35"/>
      <c r="R34" s="36"/>
    </row>
    <row r="35" spans="2:18" s="1" customFormat="1" ht="14.4" hidden="1" customHeight="1">
      <c r="B35" s="34"/>
      <c r="C35" s="35"/>
      <c r="D35" s="35"/>
      <c r="E35" s="41" t="s">
        <v>43</v>
      </c>
      <c r="F35" s="42">
        <v>0.2</v>
      </c>
      <c r="G35" s="124" t="s">
        <v>41</v>
      </c>
      <c r="H35" s="294">
        <f>(SUM(BG93:BG100)+SUM(BG119:BG145))</f>
        <v>0</v>
      </c>
      <c r="I35" s="288"/>
      <c r="J35" s="288"/>
      <c r="K35" s="35"/>
      <c r="L35" s="35"/>
      <c r="M35" s="294">
        <v>0</v>
      </c>
      <c r="N35" s="288"/>
      <c r="O35" s="288"/>
      <c r="P35" s="288"/>
      <c r="Q35" s="35"/>
      <c r="R35" s="36"/>
    </row>
    <row r="36" spans="2:18" s="1" customFormat="1" ht="14.4" hidden="1" customHeight="1">
      <c r="B36" s="34"/>
      <c r="C36" s="35"/>
      <c r="D36" s="35"/>
      <c r="E36" s="41" t="s">
        <v>44</v>
      </c>
      <c r="F36" s="42">
        <v>0.2</v>
      </c>
      <c r="G36" s="124" t="s">
        <v>41</v>
      </c>
      <c r="H36" s="294">
        <f>(SUM(BH93:BH100)+SUM(BH119:BH145))</f>
        <v>0</v>
      </c>
      <c r="I36" s="288"/>
      <c r="J36" s="288"/>
      <c r="K36" s="35"/>
      <c r="L36" s="35"/>
      <c r="M36" s="294">
        <v>0</v>
      </c>
      <c r="N36" s="288"/>
      <c r="O36" s="288"/>
      <c r="P36" s="288"/>
      <c r="Q36" s="35"/>
      <c r="R36" s="36"/>
    </row>
    <row r="37" spans="2:18" s="1" customFormat="1" ht="14.4" hidden="1" customHeight="1">
      <c r="B37" s="34"/>
      <c r="C37" s="35"/>
      <c r="D37" s="35"/>
      <c r="E37" s="41" t="s">
        <v>45</v>
      </c>
      <c r="F37" s="42">
        <v>0</v>
      </c>
      <c r="G37" s="124" t="s">
        <v>41</v>
      </c>
      <c r="H37" s="294">
        <f>(SUM(BI93:BI100)+SUM(BI119:BI145))</f>
        <v>0</v>
      </c>
      <c r="I37" s="288"/>
      <c r="J37" s="288"/>
      <c r="K37" s="35"/>
      <c r="L37" s="35"/>
      <c r="M37" s="294">
        <v>0</v>
      </c>
      <c r="N37" s="288"/>
      <c r="O37" s="288"/>
      <c r="P37" s="288"/>
      <c r="Q37" s="35"/>
      <c r="R37" s="36"/>
    </row>
    <row r="38" spans="2:18" s="1" customFormat="1" ht="6.9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6"/>
    </row>
    <row r="39" spans="2:18" s="1" customFormat="1" ht="25.35" customHeight="1">
      <c r="B39" s="34"/>
      <c r="C39" s="120"/>
      <c r="D39" s="125" t="s">
        <v>46</v>
      </c>
      <c r="E39" s="74"/>
      <c r="F39" s="74"/>
      <c r="G39" s="126" t="s">
        <v>47</v>
      </c>
      <c r="H39" s="127" t="s">
        <v>48</v>
      </c>
      <c r="I39" s="74"/>
      <c r="J39" s="74"/>
      <c r="K39" s="74"/>
      <c r="L39" s="295">
        <f>SUM(M31:M37)</f>
        <v>4359.9960000000001</v>
      </c>
      <c r="M39" s="295"/>
      <c r="N39" s="295"/>
      <c r="O39" s="295"/>
      <c r="P39" s="296"/>
      <c r="Q39" s="120"/>
      <c r="R39" s="36"/>
    </row>
    <row r="40" spans="2:18" s="1" customFormat="1" ht="14.4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s="1" customFormat="1" ht="14.4" customHeight="1"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4.4">
      <c r="B50" s="34"/>
      <c r="C50" s="35"/>
      <c r="D50" s="49" t="s">
        <v>49</v>
      </c>
      <c r="E50" s="50"/>
      <c r="F50" s="50"/>
      <c r="G50" s="50"/>
      <c r="H50" s="51"/>
      <c r="I50" s="35"/>
      <c r="J50" s="49" t="s">
        <v>50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2"/>
      <c r="C51" s="26"/>
      <c r="D51" s="52"/>
      <c r="E51" s="26"/>
      <c r="F51" s="26"/>
      <c r="G51" s="26"/>
      <c r="H51" s="53"/>
      <c r="I51" s="26"/>
      <c r="J51" s="52"/>
      <c r="K51" s="26"/>
      <c r="L51" s="26"/>
      <c r="M51" s="26"/>
      <c r="N51" s="26"/>
      <c r="O51" s="26"/>
      <c r="P51" s="53"/>
      <c r="Q51" s="26"/>
      <c r="R51" s="23"/>
    </row>
    <row r="52" spans="2:18">
      <c r="B52" s="22"/>
      <c r="C52" s="26"/>
      <c r="D52" s="52"/>
      <c r="E52" s="26"/>
      <c r="F52" s="26"/>
      <c r="G52" s="26"/>
      <c r="H52" s="53"/>
      <c r="I52" s="26"/>
      <c r="J52" s="52"/>
      <c r="K52" s="26"/>
      <c r="L52" s="26"/>
      <c r="M52" s="26"/>
      <c r="N52" s="26"/>
      <c r="O52" s="26"/>
      <c r="P52" s="53"/>
      <c r="Q52" s="26"/>
      <c r="R52" s="23"/>
    </row>
    <row r="53" spans="2:18">
      <c r="B53" s="22"/>
      <c r="C53" s="26"/>
      <c r="D53" s="52"/>
      <c r="E53" s="26"/>
      <c r="F53" s="26"/>
      <c r="G53" s="26"/>
      <c r="H53" s="53"/>
      <c r="I53" s="26"/>
      <c r="J53" s="52"/>
      <c r="K53" s="26"/>
      <c r="L53" s="26"/>
      <c r="M53" s="26"/>
      <c r="N53" s="26"/>
      <c r="O53" s="26"/>
      <c r="P53" s="53"/>
      <c r="Q53" s="26"/>
      <c r="R53" s="23"/>
    </row>
    <row r="54" spans="2:18">
      <c r="B54" s="22"/>
      <c r="C54" s="26"/>
      <c r="D54" s="52"/>
      <c r="E54" s="26"/>
      <c r="F54" s="26"/>
      <c r="G54" s="26"/>
      <c r="H54" s="53"/>
      <c r="I54" s="26"/>
      <c r="J54" s="52"/>
      <c r="K54" s="26"/>
      <c r="L54" s="26"/>
      <c r="M54" s="26"/>
      <c r="N54" s="26"/>
      <c r="O54" s="26"/>
      <c r="P54" s="53"/>
      <c r="Q54" s="26"/>
      <c r="R54" s="23"/>
    </row>
    <row r="55" spans="2:18">
      <c r="B55" s="22"/>
      <c r="C55" s="26"/>
      <c r="D55" s="52"/>
      <c r="E55" s="26"/>
      <c r="F55" s="26"/>
      <c r="G55" s="26"/>
      <c r="H55" s="53"/>
      <c r="I55" s="26"/>
      <c r="J55" s="52"/>
      <c r="K55" s="26"/>
      <c r="L55" s="26"/>
      <c r="M55" s="26"/>
      <c r="N55" s="26"/>
      <c r="O55" s="26"/>
      <c r="P55" s="53"/>
      <c r="Q55" s="26"/>
      <c r="R55" s="23"/>
    </row>
    <row r="56" spans="2:18">
      <c r="B56" s="22"/>
      <c r="C56" s="26"/>
      <c r="D56" s="52"/>
      <c r="E56" s="26"/>
      <c r="F56" s="26"/>
      <c r="G56" s="26"/>
      <c r="H56" s="53"/>
      <c r="I56" s="26"/>
      <c r="J56" s="52"/>
      <c r="K56" s="26"/>
      <c r="L56" s="26"/>
      <c r="M56" s="26"/>
      <c r="N56" s="26"/>
      <c r="O56" s="26"/>
      <c r="P56" s="53"/>
      <c r="Q56" s="26"/>
      <c r="R56" s="23"/>
    </row>
    <row r="57" spans="2:18">
      <c r="B57" s="22"/>
      <c r="C57" s="26"/>
      <c r="D57" s="52"/>
      <c r="E57" s="26"/>
      <c r="F57" s="26"/>
      <c r="G57" s="26"/>
      <c r="H57" s="53"/>
      <c r="I57" s="26"/>
      <c r="J57" s="52"/>
      <c r="K57" s="26"/>
      <c r="L57" s="26"/>
      <c r="M57" s="26"/>
      <c r="N57" s="26"/>
      <c r="O57" s="26"/>
      <c r="P57" s="53"/>
      <c r="Q57" s="26"/>
      <c r="R57" s="23"/>
    </row>
    <row r="58" spans="2:18">
      <c r="B58" s="22"/>
      <c r="C58" s="26"/>
      <c r="D58" s="52"/>
      <c r="E58" s="26"/>
      <c r="F58" s="26"/>
      <c r="G58" s="26"/>
      <c r="H58" s="53"/>
      <c r="I58" s="26"/>
      <c r="J58" s="52"/>
      <c r="K58" s="26"/>
      <c r="L58" s="26"/>
      <c r="M58" s="26"/>
      <c r="N58" s="26"/>
      <c r="O58" s="26"/>
      <c r="P58" s="53"/>
      <c r="Q58" s="26"/>
      <c r="R58" s="23"/>
    </row>
    <row r="59" spans="2:18" s="1" customFormat="1" ht="14.4">
      <c r="B59" s="34"/>
      <c r="C59" s="35"/>
      <c r="D59" s="54" t="s">
        <v>51</v>
      </c>
      <c r="E59" s="55"/>
      <c r="F59" s="55"/>
      <c r="G59" s="56" t="s">
        <v>52</v>
      </c>
      <c r="H59" s="57"/>
      <c r="I59" s="35"/>
      <c r="J59" s="54" t="s">
        <v>51</v>
      </c>
      <c r="K59" s="55"/>
      <c r="L59" s="55"/>
      <c r="M59" s="55"/>
      <c r="N59" s="56" t="s">
        <v>52</v>
      </c>
      <c r="O59" s="55"/>
      <c r="P59" s="57"/>
      <c r="Q59" s="35"/>
      <c r="R59" s="36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4.4">
      <c r="B61" s="34"/>
      <c r="C61" s="35"/>
      <c r="D61" s="49" t="s">
        <v>53</v>
      </c>
      <c r="E61" s="50"/>
      <c r="F61" s="50"/>
      <c r="G61" s="50"/>
      <c r="H61" s="51"/>
      <c r="I61" s="35"/>
      <c r="J61" s="49" t="s">
        <v>54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2"/>
      <c r="C62" s="26"/>
      <c r="D62" s="52"/>
      <c r="E62" s="26"/>
      <c r="F62" s="26"/>
      <c r="G62" s="26"/>
      <c r="H62" s="53"/>
      <c r="I62" s="26"/>
      <c r="J62" s="52"/>
      <c r="K62" s="26"/>
      <c r="L62" s="26"/>
      <c r="M62" s="26"/>
      <c r="N62" s="26"/>
      <c r="O62" s="26"/>
      <c r="P62" s="53"/>
      <c r="Q62" s="26"/>
      <c r="R62" s="23"/>
    </row>
    <row r="63" spans="2:18">
      <c r="B63" s="22"/>
      <c r="C63" s="26"/>
      <c r="D63" s="52"/>
      <c r="E63" s="26"/>
      <c r="F63" s="26"/>
      <c r="G63" s="26"/>
      <c r="H63" s="53"/>
      <c r="I63" s="26"/>
      <c r="J63" s="52"/>
      <c r="K63" s="26"/>
      <c r="L63" s="26"/>
      <c r="M63" s="26"/>
      <c r="N63" s="26"/>
      <c r="O63" s="26"/>
      <c r="P63" s="53"/>
      <c r="Q63" s="26"/>
      <c r="R63" s="23"/>
    </row>
    <row r="64" spans="2:18">
      <c r="B64" s="22"/>
      <c r="C64" s="26"/>
      <c r="D64" s="52"/>
      <c r="E64" s="26"/>
      <c r="F64" s="26"/>
      <c r="G64" s="26"/>
      <c r="H64" s="53"/>
      <c r="I64" s="26"/>
      <c r="J64" s="52"/>
      <c r="K64" s="26"/>
      <c r="L64" s="26"/>
      <c r="M64" s="26"/>
      <c r="N64" s="26"/>
      <c r="O64" s="26"/>
      <c r="P64" s="53"/>
      <c r="Q64" s="26"/>
      <c r="R64" s="23"/>
    </row>
    <row r="65" spans="2:18">
      <c r="B65" s="22"/>
      <c r="C65" s="26"/>
      <c r="D65" s="52"/>
      <c r="E65" s="26"/>
      <c r="F65" s="26"/>
      <c r="G65" s="26"/>
      <c r="H65" s="53"/>
      <c r="I65" s="26"/>
      <c r="J65" s="52"/>
      <c r="K65" s="26"/>
      <c r="L65" s="26"/>
      <c r="M65" s="26"/>
      <c r="N65" s="26"/>
      <c r="O65" s="26"/>
      <c r="P65" s="53"/>
      <c r="Q65" s="26"/>
      <c r="R65" s="23"/>
    </row>
    <row r="66" spans="2:18">
      <c r="B66" s="22"/>
      <c r="C66" s="26"/>
      <c r="D66" s="52"/>
      <c r="E66" s="26"/>
      <c r="F66" s="26"/>
      <c r="G66" s="26"/>
      <c r="H66" s="53"/>
      <c r="I66" s="26"/>
      <c r="J66" s="52"/>
      <c r="K66" s="26"/>
      <c r="L66" s="26"/>
      <c r="M66" s="26"/>
      <c r="N66" s="26"/>
      <c r="O66" s="26"/>
      <c r="P66" s="53"/>
      <c r="Q66" s="26"/>
      <c r="R66" s="23"/>
    </row>
    <row r="67" spans="2:18">
      <c r="B67" s="22"/>
      <c r="C67" s="26"/>
      <c r="D67" s="52"/>
      <c r="E67" s="26"/>
      <c r="F67" s="26"/>
      <c r="G67" s="26"/>
      <c r="H67" s="53"/>
      <c r="I67" s="26"/>
      <c r="J67" s="52"/>
      <c r="K67" s="26"/>
      <c r="L67" s="26"/>
      <c r="M67" s="26"/>
      <c r="N67" s="26"/>
      <c r="O67" s="26"/>
      <c r="P67" s="53"/>
      <c r="Q67" s="26"/>
      <c r="R67" s="23"/>
    </row>
    <row r="68" spans="2:18">
      <c r="B68" s="22"/>
      <c r="C68" s="26"/>
      <c r="D68" s="52"/>
      <c r="E68" s="26"/>
      <c r="F68" s="26"/>
      <c r="G68" s="26"/>
      <c r="H68" s="53"/>
      <c r="I68" s="26"/>
      <c r="J68" s="52"/>
      <c r="K68" s="26"/>
      <c r="L68" s="26"/>
      <c r="M68" s="26"/>
      <c r="N68" s="26"/>
      <c r="O68" s="26"/>
      <c r="P68" s="53"/>
      <c r="Q68" s="26"/>
      <c r="R68" s="23"/>
    </row>
    <row r="69" spans="2:18">
      <c r="B69" s="22"/>
      <c r="C69" s="26"/>
      <c r="D69" s="52"/>
      <c r="E69" s="26"/>
      <c r="F69" s="26"/>
      <c r="G69" s="26"/>
      <c r="H69" s="53"/>
      <c r="I69" s="26"/>
      <c r="J69" s="52"/>
      <c r="K69" s="26"/>
      <c r="L69" s="26"/>
      <c r="M69" s="26"/>
      <c r="N69" s="26"/>
      <c r="O69" s="26"/>
      <c r="P69" s="53"/>
      <c r="Q69" s="26"/>
      <c r="R69" s="23"/>
    </row>
    <row r="70" spans="2:18" s="1" customFormat="1" ht="14.4">
      <c r="B70" s="34"/>
      <c r="C70" s="35"/>
      <c r="D70" s="54" t="s">
        <v>51</v>
      </c>
      <c r="E70" s="55"/>
      <c r="F70" s="55"/>
      <c r="G70" s="56" t="s">
        <v>52</v>
      </c>
      <c r="H70" s="57"/>
      <c r="I70" s="35"/>
      <c r="J70" s="54" t="s">
        <v>51</v>
      </c>
      <c r="K70" s="55"/>
      <c r="L70" s="55"/>
      <c r="M70" s="55"/>
      <c r="N70" s="56" t="s">
        <v>52</v>
      </c>
      <c r="O70" s="55"/>
      <c r="P70" s="57"/>
      <c r="Q70" s="35"/>
      <c r="R70" s="36"/>
    </row>
    <row r="71" spans="2:18" s="1" customFormat="1" ht="14.4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" customHeight="1">
      <c r="B76" s="34"/>
      <c r="C76" s="237" t="s">
        <v>144</v>
      </c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36"/>
    </row>
    <row r="77" spans="2:18" s="1" customFormat="1" ht="6.9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0" t="s">
        <v>18</v>
      </c>
      <c r="D78" s="35"/>
      <c r="E78" s="35"/>
      <c r="F78" s="286" t="str">
        <f>F6</f>
        <v>Novostavba materskej školy na parcele č.370/12, Púchov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5"/>
      <c r="R78" s="36"/>
    </row>
    <row r="79" spans="2:18" ht="30" customHeight="1">
      <c r="B79" s="22"/>
      <c r="C79" s="30" t="s">
        <v>139</v>
      </c>
      <c r="D79" s="26"/>
      <c r="E79" s="26"/>
      <c r="F79" s="286" t="s">
        <v>140</v>
      </c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6"/>
      <c r="R79" s="23"/>
    </row>
    <row r="80" spans="2:18" s="1" customFormat="1" ht="36.9" customHeight="1">
      <c r="B80" s="34"/>
      <c r="C80" s="68" t="s">
        <v>141</v>
      </c>
      <c r="D80" s="35"/>
      <c r="E80" s="35"/>
      <c r="F80" s="257" t="str">
        <f>F8</f>
        <v>5 - Bleskozvod a uzemnenie</v>
      </c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35"/>
      <c r="R80" s="36"/>
    </row>
    <row r="81" spans="2:65" s="1" customFormat="1" ht="6.9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6"/>
    </row>
    <row r="82" spans="2:65" s="1" customFormat="1" ht="18" customHeight="1">
      <c r="B82" s="34"/>
      <c r="C82" s="30" t="s">
        <v>22</v>
      </c>
      <c r="D82" s="35"/>
      <c r="E82" s="35"/>
      <c r="F82" s="28" t="str">
        <f>F10</f>
        <v xml:space="preserve"> </v>
      </c>
      <c r="G82" s="35"/>
      <c r="H82" s="35"/>
      <c r="I82" s="35"/>
      <c r="J82" s="35"/>
      <c r="K82" s="30" t="s">
        <v>24</v>
      </c>
      <c r="L82" s="35"/>
      <c r="M82" s="290">
        <f>IF(O10="","",O10)</f>
        <v>43097</v>
      </c>
      <c r="N82" s="290"/>
      <c r="O82" s="290"/>
      <c r="P82" s="290"/>
      <c r="Q82" s="35"/>
      <c r="R82" s="36"/>
    </row>
    <row r="83" spans="2:65" s="1" customFormat="1" ht="6.9" customHeight="1"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6"/>
    </row>
    <row r="84" spans="2:65" s="1" customFormat="1" ht="13.2">
      <c r="B84" s="34"/>
      <c r="C84" s="30" t="s">
        <v>25</v>
      </c>
      <c r="D84" s="35"/>
      <c r="E84" s="35"/>
      <c r="F84" s="28" t="str">
        <f>E13</f>
        <v>RKC Žilinská diecéza</v>
      </c>
      <c r="G84" s="35"/>
      <c r="H84" s="35"/>
      <c r="I84" s="35"/>
      <c r="J84" s="35"/>
      <c r="K84" s="30" t="s">
        <v>31</v>
      </c>
      <c r="L84" s="35"/>
      <c r="M84" s="241" t="str">
        <f>E19</f>
        <v>Ing. arch. Ľubomír Zaymus</v>
      </c>
      <c r="N84" s="241"/>
      <c r="O84" s="241"/>
      <c r="P84" s="241"/>
      <c r="Q84" s="241"/>
      <c r="R84" s="36"/>
    </row>
    <row r="85" spans="2:65" s="1" customFormat="1" ht="14.4" customHeight="1">
      <c r="B85" s="34"/>
      <c r="C85" s="30" t="s">
        <v>29</v>
      </c>
      <c r="D85" s="35"/>
      <c r="E85" s="35"/>
      <c r="F85" s="28" t="str">
        <f>IF(E16="","",E16)</f>
        <v>M - SILNICE SK s.r.o.</v>
      </c>
      <c r="G85" s="35"/>
      <c r="H85" s="35"/>
      <c r="I85" s="35"/>
      <c r="J85" s="35"/>
      <c r="K85" s="30" t="s">
        <v>34</v>
      </c>
      <c r="L85" s="35"/>
      <c r="M85" s="241" t="str">
        <f>E22</f>
        <v xml:space="preserve"> </v>
      </c>
      <c r="N85" s="241"/>
      <c r="O85" s="241"/>
      <c r="P85" s="241"/>
      <c r="Q85" s="241"/>
      <c r="R85" s="36"/>
    </row>
    <row r="86" spans="2:65" s="1" customFormat="1" ht="10.35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6"/>
    </row>
    <row r="87" spans="2:65" s="1" customFormat="1" ht="29.25" customHeight="1">
      <c r="B87" s="34"/>
      <c r="C87" s="297" t="s">
        <v>145</v>
      </c>
      <c r="D87" s="298"/>
      <c r="E87" s="298"/>
      <c r="F87" s="298"/>
      <c r="G87" s="298"/>
      <c r="H87" s="120"/>
      <c r="I87" s="120"/>
      <c r="J87" s="120"/>
      <c r="K87" s="120"/>
      <c r="L87" s="120"/>
      <c r="M87" s="120"/>
      <c r="N87" s="297" t="s">
        <v>146</v>
      </c>
      <c r="O87" s="298"/>
      <c r="P87" s="298"/>
      <c r="Q87" s="298"/>
      <c r="R87" s="36"/>
    </row>
    <row r="88" spans="2:65" s="1" customFormat="1" ht="10.35" customHeight="1"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6"/>
    </row>
    <row r="89" spans="2:65" s="1" customFormat="1" ht="29.25" customHeight="1">
      <c r="B89" s="34"/>
      <c r="C89" s="128" t="s">
        <v>147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285">
        <f>N119</f>
        <v>0</v>
      </c>
      <c r="O89" s="324"/>
      <c r="P89" s="324"/>
      <c r="Q89" s="324"/>
      <c r="R89" s="36"/>
      <c r="AU89" s="18" t="s">
        <v>148</v>
      </c>
    </row>
    <row r="90" spans="2:65" s="7" customFormat="1" ht="24.9" customHeight="1">
      <c r="B90" s="129"/>
      <c r="C90" s="130"/>
      <c r="D90" s="131" t="s">
        <v>1145</v>
      </c>
      <c r="E90" s="130"/>
      <c r="F90" s="130"/>
      <c r="G90" s="130"/>
      <c r="H90" s="130"/>
      <c r="I90" s="130"/>
      <c r="J90" s="130"/>
      <c r="K90" s="130"/>
      <c r="L90" s="130"/>
      <c r="M90" s="130"/>
      <c r="N90" s="300">
        <f>N120</f>
        <v>0</v>
      </c>
      <c r="O90" s="301"/>
      <c r="P90" s="301"/>
      <c r="Q90" s="301"/>
      <c r="R90" s="132"/>
    </row>
    <row r="91" spans="2:65" s="8" customFormat="1" ht="20.100000000000001" customHeight="1">
      <c r="B91" s="133"/>
      <c r="C91" s="98"/>
      <c r="D91" s="109" t="s">
        <v>934</v>
      </c>
      <c r="E91" s="98"/>
      <c r="F91" s="98"/>
      <c r="G91" s="98"/>
      <c r="H91" s="98"/>
      <c r="I91" s="98"/>
      <c r="J91" s="98"/>
      <c r="K91" s="98"/>
      <c r="L91" s="98"/>
      <c r="M91" s="98"/>
      <c r="N91" s="272">
        <f>N121</f>
        <v>0</v>
      </c>
      <c r="O91" s="273"/>
      <c r="P91" s="273"/>
      <c r="Q91" s="273"/>
      <c r="R91" s="134"/>
    </row>
    <row r="92" spans="2:65" s="1" customFormat="1" ht="21.75" customHeight="1"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6"/>
    </row>
    <row r="93" spans="2:65" s="1" customFormat="1" ht="29.25" customHeight="1">
      <c r="B93" s="34"/>
      <c r="C93" s="128" t="s">
        <v>158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24">
        <f>ROUND(N94+N95+N96+N97+N98+N99,2)</f>
        <v>0</v>
      </c>
      <c r="O93" s="302"/>
      <c r="P93" s="302"/>
      <c r="Q93" s="302"/>
      <c r="R93" s="36"/>
      <c r="T93" s="135"/>
      <c r="U93" s="136" t="s">
        <v>39</v>
      </c>
    </row>
    <row r="94" spans="2:65" s="1" customFormat="1" ht="18" customHeight="1">
      <c r="B94" s="137"/>
      <c r="C94" s="138"/>
      <c r="D94" s="281" t="s">
        <v>159</v>
      </c>
      <c r="E94" s="303"/>
      <c r="F94" s="303"/>
      <c r="G94" s="303"/>
      <c r="H94" s="303"/>
      <c r="I94" s="138"/>
      <c r="J94" s="138"/>
      <c r="K94" s="138"/>
      <c r="L94" s="138"/>
      <c r="M94" s="138"/>
      <c r="N94" s="283">
        <f>ROUND(N89*T94,2)</f>
        <v>0</v>
      </c>
      <c r="O94" s="304"/>
      <c r="P94" s="304"/>
      <c r="Q94" s="304"/>
      <c r="R94" s="140"/>
      <c r="S94" s="138"/>
      <c r="T94" s="141"/>
      <c r="U94" s="142" t="s">
        <v>42</v>
      </c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4" t="s">
        <v>160</v>
      </c>
      <c r="AZ94" s="143"/>
      <c r="BA94" s="143"/>
      <c r="BB94" s="143"/>
      <c r="BC94" s="143"/>
      <c r="BD94" s="143"/>
      <c r="BE94" s="145">
        <f t="shared" ref="BE94:BE99" si="0">IF(U94="základná",N94,0)</f>
        <v>0</v>
      </c>
      <c r="BF94" s="145">
        <f t="shared" ref="BF94:BF99" si="1">IF(U94="znížená",N94,0)</f>
        <v>0</v>
      </c>
      <c r="BG94" s="145">
        <f t="shared" ref="BG94:BG99" si="2">IF(U94="zákl. prenesená",N94,0)</f>
        <v>0</v>
      </c>
      <c r="BH94" s="145">
        <f t="shared" ref="BH94:BH99" si="3">IF(U94="zníž. prenesená",N94,0)</f>
        <v>0</v>
      </c>
      <c r="BI94" s="145">
        <f t="shared" ref="BI94:BI99" si="4">IF(U94="nulová",N94,0)</f>
        <v>0</v>
      </c>
      <c r="BJ94" s="144" t="s">
        <v>86</v>
      </c>
      <c r="BK94" s="143"/>
      <c r="BL94" s="143"/>
      <c r="BM94" s="143"/>
    </row>
    <row r="95" spans="2:65" s="1" customFormat="1" ht="18" customHeight="1">
      <c r="B95" s="137"/>
      <c r="C95" s="138"/>
      <c r="D95" s="281" t="s">
        <v>627</v>
      </c>
      <c r="E95" s="303"/>
      <c r="F95" s="303"/>
      <c r="G95" s="303"/>
      <c r="H95" s="303"/>
      <c r="I95" s="138"/>
      <c r="J95" s="138"/>
      <c r="K95" s="138"/>
      <c r="L95" s="138"/>
      <c r="M95" s="138"/>
      <c r="N95" s="283">
        <f>ROUND(N89*T95,2)</f>
        <v>0</v>
      </c>
      <c r="O95" s="304"/>
      <c r="P95" s="304"/>
      <c r="Q95" s="304"/>
      <c r="R95" s="140"/>
      <c r="S95" s="138"/>
      <c r="T95" s="141"/>
      <c r="U95" s="142" t="s">
        <v>42</v>
      </c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4" t="s">
        <v>160</v>
      </c>
      <c r="AZ95" s="143"/>
      <c r="BA95" s="143"/>
      <c r="BB95" s="143"/>
      <c r="BC95" s="143"/>
      <c r="BD95" s="143"/>
      <c r="BE95" s="145">
        <f t="shared" si="0"/>
        <v>0</v>
      </c>
      <c r="BF95" s="145">
        <f t="shared" si="1"/>
        <v>0</v>
      </c>
      <c r="BG95" s="145">
        <f t="shared" si="2"/>
        <v>0</v>
      </c>
      <c r="BH95" s="145">
        <f t="shared" si="3"/>
        <v>0</v>
      </c>
      <c r="BI95" s="145">
        <f t="shared" si="4"/>
        <v>0</v>
      </c>
      <c r="BJ95" s="144" t="s">
        <v>86</v>
      </c>
      <c r="BK95" s="143"/>
      <c r="BL95" s="143"/>
      <c r="BM95" s="143"/>
    </row>
    <row r="96" spans="2:65" s="1" customFormat="1" ht="18" customHeight="1">
      <c r="B96" s="137"/>
      <c r="C96" s="138"/>
      <c r="D96" s="281" t="s">
        <v>162</v>
      </c>
      <c r="E96" s="303"/>
      <c r="F96" s="303"/>
      <c r="G96" s="303"/>
      <c r="H96" s="303"/>
      <c r="I96" s="138"/>
      <c r="J96" s="138"/>
      <c r="K96" s="138"/>
      <c r="L96" s="138"/>
      <c r="M96" s="138"/>
      <c r="N96" s="283">
        <f>ROUND(N89*T96,2)</f>
        <v>0</v>
      </c>
      <c r="O96" s="304"/>
      <c r="P96" s="304"/>
      <c r="Q96" s="304"/>
      <c r="R96" s="140"/>
      <c r="S96" s="138"/>
      <c r="T96" s="141"/>
      <c r="U96" s="142" t="s">
        <v>42</v>
      </c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4" t="s">
        <v>160</v>
      </c>
      <c r="AZ96" s="143"/>
      <c r="BA96" s="143"/>
      <c r="BB96" s="143"/>
      <c r="BC96" s="143"/>
      <c r="BD96" s="143"/>
      <c r="BE96" s="145">
        <f t="shared" si="0"/>
        <v>0</v>
      </c>
      <c r="BF96" s="145">
        <f t="shared" si="1"/>
        <v>0</v>
      </c>
      <c r="BG96" s="145">
        <f t="shared" si="2"/>
        <v>0</v>
      </c>
      <c r="BH96" s="145">
        <f t="shared" si="3"/>
        <v>0</v>
      </c>
      <c r="BI96" s="145">
        <f t="shared" si="4"/>
        <v>0</v>
      </c>
      <c r="BJ96" s="144" t="s">
        <v>86</v>
      </c>
      <c r="BK96" s="143"/>
      <c r="BL96" s="143"/>
      <c r="BM96" s="143"/>
    </row>
    <row r="97" spans="2:65" s="1" customFormat="1" ht="18" customHeight="1">
      <c r="B97" s="137"/>
      <c r="C97" s="138"/>
      <c r="D97" s="281" t="s">
        <v>163</v>
      </c>
      <c r="E97" s="303"/>
      <c r="F97" s="303"/>
      <c r="G97" s="303"/>
      <c r="H97" s="303"/>
      <c r="I97" s="138"/>
      <c r="J97" s="138"/>
      <c r="K97" s="138"/>
      <c r="L97" s="138"/>
      <c r="M97" s="138"/>
      <c r="N97" s="283">
        <f>ROUND(N89*T97,2)</f>
        <v>0</v>
      </c>
      <c r="O97" s="304"/>
      <c r="P97" s="304"/>
      <c r="Q97" s="304"/>
      <c r="R97" s="140"/>
      <c r="S97" s="138"/>
      <c r="T97" s="141"/>
      <c r="U97" s="142" t="s">
        <v>42</v>
      </c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4" t="s">
        <v>160</v>
      </c>
      <c r="AZ97" s="143"/>
      <c r="BA97" s="143"/>
      <c r="BB97" s="143"/>
      <c r="BC97" s="143"/>
      <c r="BD97" s="143"/>
      <c r="BE97" s="145">
        <f t="shared" si="0"/>
        <v>0</v>
      </c>
      <c r="BF97" s="145">
        <f t="shared" si="1"/>
        <v>0</v>
      </c>
      <c r="BG97" s="145">
        <f t="shared" si="2"/>
        <v>0</v>
      </c>
      <c r="BH97" s="145">
        <f t="shared" si="3"/>
        <v>0</v>
      </c>
      <c r="BI97" s="145">
        <f t="shared" si="4"/>
        <v>0</v>
      </c>
      <c r="BJ97" s="144" t="s">
        <v>86</v>
      </c>
      <c r="BK97" s="143"/>
      <c r="BL97" s="143"/>
      <c r="BM97" s="143"/>
    </row>
    <row r="98" spans="2:65" s="1" customFormat="1" ht="18" customHeight="1">
      <c r="B98" s="137"/>
      <c r="C98" s="138"/>
      <c r="D98" s="281" t="s">
        <v>628</v>
      </c>
      <c r="E98" s="303"/>
      <c r="F98" s="303"/>
      <c r="G98" s="303"/>
      <c r="H98" s="303"/>
      <c r="I98" s="138"/>
      <c r="J98" s="138"/>
      <c r="K98" s="138"/>
      <c r="L98" s="138"/>
      <c r="M98" s="138"/>
      <c r="N98" s="283">
        <f>ROUND(N89*T98,2)</f>
        <v>0</v>
      </c>
      <c r="O98" s="304"/>
      <c r="P98" s="304"/>
      <c r="Q98" s="304"/>
      <c r="R98" s="140"/>
      <c r="S98" s="138"/>
      <c r="T98" s="141"/>
      <c r="U98" s="142" t="s">
        <v>42</v>
      </c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4" t="s">
        <v>160</v>
      </c>
      <c r="AZ98" s="143"/>
      <c r="BA98" s="143"/>
      <c r="BB98" s="143"/>
      <c r="BC98" s="143"/>
      <c r="BD98" s="143"/>
      <c r="BE98" s="145">
        <f t="shared" si="0"/>
        <v>0</v>
      </c>
      <c r="BF98" s="145">
        <f t="shared" si="1"/>
        <v>0</v>
      </c>
      <c r="BG98" s="145">
        <f t="shared" si="2"/>
        <v>0</v>
      </c>
      <c r="BH98" s="145">
        <f t="shared" si="3"/>
        <v>0</v>
      </c>
      <c r="BI98" s="145">
        <f t="shared" si="4"/>
        <v>0</v>
      </c>
      <c r="BJ98" s="144" t="s">
        <v>86</v>
      </c>
      <c r="BK98" s="143"/>
      <c r="BL98" s="143"/>
      <c r="BM98" s="143"/>
    </row>
    <row r="99" spans="2:65" s="1" customFormat="1" ht="18" customHeight="1">
      <c r="B99" s="137"/>
      <c r="C99" s="138"/>
      <c r="D99" s="139" t="s">
        <v>165</v>
      </c>
      <c r="E99" s="138"/>
      <c r="F99" s="138"/>
      <c r="G99" s="138"/>
      <c r="H99" s="138"/>
      <c r="I99" s="138"/>
      <c r="J99" s="138"/>
      <c r="K99" s="138"/>
      <c r="L99" s="138"/>
      <c r="M99" s="138"/>
      <c r="N99" s="283">
        <f>ROUND(N89*T99,2)</f>
        <v>0</v>
      </c>
      <c r="O99" s="304"/>
      <c r="P99" s="304"/>
      <c r="Q99" s="304"/>
      <c r="R99" s="140"/>
      <c r="S99" s="138"/>
      <c r="T99" s="146"/>
      <c r="U99" s="147" t="s">
        <v>42</v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4" t="s">
        <v>166</v>
      </c>
      <c r="AZ99" s="143"/>
      <c r="BA99" s="143"/>
      <c r="BB99" s="143"/>
      <c r="BC99" s="143"/>
      <c r="BD99" s="143"/>
      <c r="BE99" s="145">
        <f t="shared" si="0"/>
        <v>0</v>
      </c>
      <c r="BF99" s="145">
        <f t="shared" si="1"/>
        <v>0</v>
      </c>
      <c r="BG99" s="145">
        <f t="shared" si="2"/>
        <v>0</v>
      </c>
      <c r="BH99" s="145">
        <f t="shared" si="3"/>
        <v>0</v>
      </c>
      <c r="BI99" s="145">
        <f t="shared" si="4"/>
        <v>0</v>
      </c>
      <c r="BJ99" s="144" t="s">
        <v>86</v>
      </c>
      <c r="BK99" s="143"/>
      <c r="BL99" s="143"/>
      <c r="BM99" s="143"/>
    </row>
    <row r="100" spans="2:65" s="1" customFormat="1"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6"/>
    </row>
    <row r="101" spans="2:65" s="1" customFormat="1" ht="29.25" customHeight="1">
      <c r="B101" s="34"/>
      <c r="C101" s="119" t="s">
        <v>132</v>
      </c>
      <c r="D101" s="120"/>
      <c r="E101" s="120"/>
      <c r="F101" s="120"/>
      <c r="G101" s="120"/>
      <c r="H101" s="120"/>
      <c r="I101" s="120"/>
      <c r="J101" s="120"/>
      <c r="K101" s="120"/>
      <c r="L101" s="278">
        <f>ROUND(SUM(N89+N93),2)</f>
        <v>0</v>
      </c>
      <c r="M101" s="278"/>
      <c r="N101" s="278"/>
      <c r="O101" s="278"/>
      <c r="P101" s="278"/>
      <c r="Q101" s="278"/>
      <c r="R101" s="36"/>
    </row>
    <row r="102" spans="2:65" s="1" customFormat="1" ht="6.9" customHeight="1"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60"/>
    </row>
    <row r="106" spans="2:65" s="1" customFormat="1" ht="6.9" customHeight="1"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3"/>
    </row>
    <row r="107" spans="2:65" s="1" customFormat="1" ht="36.9" customHeight="1">
      <c r="B107" s="34"/>
      <c r="C107" s="237" t="s">
        <v>167</v>
      </c>
      <c r="D107" s="288"/>
      <c r="E107" s="288"/>
      <c r="F107" s="288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  <c r="R107" s="36"/>
    </row>
    <row r="108" spans="2:65" s="1" customFormat="1" ht="6.9" customHeight="1"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6"/>
    </row>
    <row r="109" spans="2:65" s="1" customFormat="1" ht="30" customHeight="1">
      <c r="B109" s="34"/>
      <c r="C109" s="30" t="s">
        <v>18</v>
      </c>
      <c r="D109" s="35"/>
      <c r="E109" s="35"/>
      <c r="F109" s="286" t="str">
        <f>F6</f>
        <v>Novostavba materskej školy na parcele č.370/12, Púchov</v>
      </c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35"/>
      <c r="R109" s="36"/>
    </row>
    <row r="110" spans="2:65" ht="30" customHeight="1">
      <c r="B110" s="22"/>
      <c r="C110" s="30" t="s">
        <v>139</v>
      </c>
      <c r="D110" s="26"/>
      <c r="E110" s="26"/>
      <c r="F110" s="286" t="s">
        <v>140</v>
      </c>
      <c r="G110" s="242"/>
      <c r="H110" s="242"/>
      <c r="I110" s="242"/>
      <c r="J110" s="242"/>
      <c r="K110" s="242"/>
      <c r="L110" s="242"/>
      <c r="M110" s="242"/>
      <c r="N110" s="242"/>
      <c r="O110" s="242"/>
      <c r="P110" s="242"/>
      <c r="Q110" s="26"/>
      <c r="R110" s="23"/>
    </row>
    <row r="111" spans="2:65" s="1" customFormat="1" ht="36.9" customHeight="1">
      <c r="B111" s="34"/>
      <c r="C111" s="68" t="s">
        <v>141</v>
      </c>
      <c r="D111" s="35"/>
      <c r="E111" s="35"/>
      <c r="F111" s="257" t="str">
        <f>F8</f>
        <v>5 - Bleskozvod a uzemnenie</v>
      </c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35"/>
      <c r="R111" s="36"/>
    </row>
    <row r="112" spans="2:65" s="1" customFormat="1" ht="6.9" customHeight="1"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6"/>
    </row>
    <row r="113" spans="2:65" s="1" customFormat="1" ht="18" customHeight="1">
      <c r="B113" s="34"/>
      <c r="C113" s="30" t="s">
        <v>22</v>
      </c>
      <c r="D113" s="35"/>
      <c r="E113" s="35"/>
      <c r="F113" s="28" t="str">
        <f>F10</f>
        <v xml:space="preserve"> </v>
      </c>
      <c r="G113" s="35"/>
      <c r="H113" s="35"/>
      <c r="I113" s="35"/>
      <c r="J113" s="35"/>
      <c r="K113" s="30" t="s">
        <v>24</v>
      </c>
      <c r="L113" s="35"/>
      <c r="M113" s="290">
        <f>IF(O10="","",O10)</f>
        <v>43097</v>
      </c>
      <c r="N113" s="290"/>
      <c r="O113" s="290"/>
      <c r="P113" s="290"/>
      <c r="Q113" s="35"/>
      <c r="R113" s="36"/>
    </row>
    <row r="114" spans="2:65" s="1" customFormat="1" ht="6.9" customHeight="1"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6"/>
    </row>
    <row r="115" spans="2:65" s="1" customFormat="1" ht="13.2">
      <c r="B115" s="34"/>
      <c r="C115" s="30" t="s">
        <v>25</v>
      </c>
      <c r="D115" s="35"/>
      <c r="E115" s="35"/>
      <c r="F115" s="28" t="str">
        <f>E13</f>
        <v>RKC Žilinská diecéza</v>
      </c>
      <c r="G115" s="35"/>
      <c r="H115" s="35"/>
      <c r="I115" s="35"/>
      <c r="J115" s="35"/>
      <c r="K115" s="30" t="s">
        <v>31</v>
      </c>
      <c r="L115" s="35"/>
      <c r="M115" s="241" t="str">
        <f>E19</f>
        <v>Ing. arch. Ľubomír Zaymus</v>
      </c>
      <c r="N115" s="241"/>
      <c r="O115" s="241"/>
      <c r="P115" s="241"/>
      <c r="Q115" s="241"/>
      <c r="R115" s="36"/>
    </row>
    <row r="116" spans="2:65" s="1" customFormat="1" ht="14.4" customHeight="1">
      <c r="B116" s="34"/>
      <c r="C116" s="30" t="s">
        <v>29</v>
      </c>
      <c r="D116" s="35"/>
      <c r="E116" s="35"/>
      <c r="F116" s="28" t="str">
        <f>IF(E16="","",E16)</f>
        <v>M - SILNICE SK s.r.o.</v>
      </c>
      <c r="G116" s="35"/>
      <c r="H116" s="35"/>
      <c r="I116" s="35"/>
      <c r="J116" s="35"/>
      <c r="K116" s="30" t="s">
        <v>34</v>
      </c>
      <c r="L116" s="35"/>
      <c r="M116" s="241" t="str">
        <f>E22</f>
        <v xml:space="preserve"> </v>
      </c>
      <c r="N116" s="241"/>
      <c r="O116" s="241"/>
      <c r="P116" s="241"/>
      <c r="Q116" s="241"/>
      <c r="R116" s="36"/>
    </row>
    <row r="117" spans="2:65" s="1" customFormat="1" ht="10.35" customHeight="1"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</row>
    <row r="118" spans="2:65" s="9" customFormat="1" ht="29.25" customHeight="1">
      <c r="B118" s="148"/>
      <c r="C118" s="149" t="s">
        <v>168</v>
      </c>
      <c r="D118" s="150" t="s">
        <v>169</v>
      </c>
      <c r="E118" s="150" t="s">
        <v>57</v>
      </c>
      <c r="F118" s="305" t="s">
        <v>170</v>
      </c>
      <c r="G118" s="305"/>
      <c r="H118" s="305"/>
      <c r="I118" s="305"/>
      <c r="J118" s="150" t="s">
        <v>171</v>
      </c>
      <c r="K118" s="150" t="s">
        <v>172</v>
      </c>
      <c r="L118" s="306" t="s">
        <v>173</v>
      </c>
      <c r="M118" s="306"/>
      <c r="N118" s="305" t="s">
        <v>146</v>
      </c>
      <c r="O118" s="305"/>
      <c r="P118" s="305"/>
      <c r="Q118" s="307"/>
      <c r="R118" s="151"/>
      <c r="T118" s="75" t="s">
        <v>174</v>
      </c>
      <c r="U118" s="76" t="s">
        <v>39</v>
      </c>
      <c r="V118" s="76" t="s">
        <v>175</v>
      </c>
      <c r="W118" s="76" t="s">
        <v>176</v>
      </c>
      <c r="X118" s="76" t="s">
        <v>177</v>
      </c>
      <c r="Y118" s="76" t="s">
        <v>178</v>
      </c>
      <c r="Z118" s="76" t="s">
        <v>179</v>
      </c>
      <c r="AA118" s="77" t="s">
        <v>180</v>
      </c>
    </row>
    <row r="119" spans="2:65" s="1" customFormat="1" ht="29.25" customHeight="1">
      <c r="B119" s="34"/>
      <c r="C119" s="79" t="s">
        <v>143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21">
        <f>BK119</f>
        <v>0</v>
      </c>
      <c r="O119" s="322"/>
      <c r="P119" s="322"/>
      <c r="Q119" s="322"/>
      <c r="R119" s="36"/>
      <c r="T119" s="78"/>
      <c r="U119" s="50"/>
      <c r="V119" s="50"/>
      <c r="W119" s="152">
        <f>W120+W146</f>
        <v>0</v>
      </c>
      <c r="X119" s="50"/>
      <c r="Y119" s="152">
        <f>Y120+Y146</f>
        <v>0.16914000000000001</v>
      </c>
      <c r="Z119" s="50"/>
      <c r="AA119" s="153">
        <f>AA120+AA146</f>
        <v>0</v>
      </c>
      <c r="AT119" s="18" t="s">
        <v>74</v>
      </c>
      <c r="AU119" s="18" t="s">
        <v>148</v>
      </c>
      <c r="BK119" s="154">
        <f>BK120+BK146</f>
        <v>0</v>
      </c>
    </row>
    <row r="120" spans="2:65" s="10" customFormat="1" ht="37.35" customHeight="1">
      <c r="B120" s="155"/>
      <c r="C120" s="156"/>
      <c r="D120" s="157" t="s">
        <v>1145</v>
      </c>
      <c r="E120" s="157"/>
      <c r="F120" s="157"/>
      <c r="G120" s="157"/>
      <c r="H120" s="157"/>
      <c r="I120" s="157"/>
      <c r="J120" s="157"/>
      <c r="K120" s="157"/>
      <c r="L120" s="157"/>
      <c r="M120" s="157"/>
      <c r="N120" s="323">
        <f>BK120</f>
        <v>0</v>
      </c>
      <c r="O120" s="300"/>
      <c r="P120" s="300"/>
      <c r="Q120" s="300"/>
      <c r="R120" s="158"/>
      <c r="T120" s="159"/>
      <c r="U120" s="156"/>
      <c r="V120" s="156"/>
      <c r="W120" s="160">
        <f>W121</f>
        <v>0</v>
      </c>
      <c r="X120" s="156"/>
      <c r="Y120" s="160">
        <f>Y121</f>
        <v>0.16914000000000001</v>
      </c>
      <c r="Z120" s="156"/>
      <c r="AA120" s="161">
        <f>AA121</f>
        <v>0</v>
      </c>
      <c r="AR120" s="162" t="s">
        <v>90</v>
      </c>
      <c r="AT120" s="163" t="s">
        <v>74</v>
      </c>
      <c r="AU120" s="163" t="s">
        <v>75</v>
      </c>
      <c r="AY120" s="162" t="s">
        <v>181</v>
      </c>
      <c r="BK120" s="164">
        <f>BK121</f>
        <v>0</v>
      </c>
    </row>
    <row r="121" spans="2:65" s="10" customFormat="1" ht="20.100000000000001" customHeight="1">
      <c r="B121" s="155"/>
      <c r="C121" s="156"/>
      <c r="D121" s="165" t="s">
        <v>934</v>
      </c>
      <c r="E121" s="165"/>
      <c r="F121" s="165"/>
      <c r="G121" s="165"/>
      <c r="H121" s="165"/>
      <c r="I121" s="165"/>
      <c r="J121" s="165"/>
      <c r="K121" s="165"/>
      <c r="L121" s="165"/>
      <c r="M121" s="165"/>
      <c r="N121" s="318">
        <f>BK121</f>
        <v>0</v>
      </c>
      <c r="O121" s="319"/>
      <c r="P121" s="319"/>
      <c r="Q121" s="319"/>
      <c r="R121" s="158"/>
      <c r="T121" s="159"/>
      <c r="U121" s="156"/>
      <c r="V121" s="156"/>
      <c r="W121" s="160">
        <f>SUM(W122:W145)</f>
        <v>0</v>
      </c>
      <c r="X121" s="156"/>
      <c r="Y121" s="160">
        <f>SUM(Y122:Y145)</f>
        <v>0.16914000000000001</v>
      </c>
      <c r="Z121" s="156"/>
      <c r="AA121" s="161">
        <f>SUM(AA122:AA145)</f>
        <v>0</v>
      </c>
      <c r="AR121" s="162" t="s">
        <v>90</v>
      </c>
      <c r="AT121" s="163" t="s">
        <v>74</v>
      </c>
      <c r="AU121" s="163" t="s">
        <v>82</v>
      </c>
      <c r="AY121" s="162" t="s">
        <v>181</v>
      </c>
      <c r="BK121" s="164">
        <f>SUM(BK122:BK145)</f>
        <v>0</v>
      </c>
    </row>
    <row r="122" spans="2:65" s="1" customFormat="1" ht="31.5" customHeight="1">
      <c r="B122" s="137"/>
      <c r="C122" s="166" t="s">
        <v>82</v>
      </c>
      <c r="D122" s="166" t="s">
        <v>182</v>
      </c>
      <c r="E122" s="167" t="s">
        <v>1146</v>
      </c>
      <c r="F122" s="308" t="s">
        <v>1147</v>
      </c>
      <c r="G122" s="308"/>
      <c r="H122" s="308"/>
      <c r="I122" s="308"/>
      <c r="J122" s="168" t="s">
        <v>345</v>
      </c>
      <c r="K122" s="169">
        <v>1</v>
      </c>
      <c r="L122" s="309"/>
      <c r="M122" s="309"/>
      <c r="N122" s="310">
        <f t="shared" ref="N122:N145" si="5">ROUND(L122*K122,2)</f>
        <v>0</v>
      </c>
      <c r="O122" s="310"/>
      <c r="P122" s="310"/>
      <c r="Q122" s="310"/>
      <c r="R122" s="140"/>
      <c r="T122" s="170" t="s">
        <v>5</v>
      </c>
      <c r="U122" s="43" t="s">
        <v>42</v>
      </c>
      <c r="V122" s="35"/>
      <c r="W122" s="171">
        <f t="shared" ref="W122:W145" si="6">V122*K122</f>
        <v>0</v>
      </c>
      <c r="X122" s="171">
        <v>0</v>
      </c>
      <c r="Y122" s="171">
        <f t="shared" ref="Y122:Y145" si="7">X122*K122</f>
        <v>0</v>
      </c>
      <c r="Z122" s="171">
        <v>0</v>
      </c>
      <c r="AA122" s="172">
        <f t="shared" ref="AA122:AA145" si="8">Z122*K122</f>
        <v>0</v>
      </c>
      <c r="AR122" s="18" t="s">
        <v>363</v>
      </c>
      <c r="AT122" s="18" t="s">
        <v>182</v>
      </c>
      <c r="AU122" s="18" t="s">
        <v>86</v>
      </c>
      <c r="AY122" s="18" t="s">
        <v>181</v>
      </c>
      <c r="BE122" s="113">
        <f t="shared" ref="BE122:BE145" si="9">IF(U122="základná",N122,0)</f>
        <v>0</v>
      </c>
      <c r="BF122" s="113">
        <f t="shared" ref="BF122:BF145" si="10">IF(U122="znížená",N122,0)</f>
        <v>0</v>
      </c>
      <c r="BG122" s="113">
        <f t="shared" ref="BG122:BG145" si="11">IF(U122="zákl. prenesená",N122,0)</f>
        <v>0</v>
      </c>
      <c r="BH122" s="113">
        <f t="shared" ref="BH122:BH145" si="12">IF(U122="zníž. prenesená",N122,0)</f>
        <v>0</v>
      </c>
      <c r="BI122" s="113">
        <f t="shared" ref="BI122:BI145" si="13">IF(U122="nulová",N122,0)</f>
        <v>0</v>
      </c>
      <c r="BJ122" s="18" t="s">
        <v>86</v>
      </c>
      <c r="BK122" s="113">
        <f t="shared" ref="BK122:BK145" si="14">ROUND(L122*K122,2)</f>
        <v>0</v>
      </c>
      <c r="BL122" s="18" t="s">
        <v>363</v>
      </c>
      <c r="BM122" s="18" t="s">
        <v>86</v>
      </c>
    </row>
    <row r="123" spans="2:65" s="1" customFormat="1" ht="31.5" customHeight="1">
      <c r="B123" s="137"/>
      <c r="C123" s="173" t="s">
        <v>86</v>
      </c>
      <c r="D123" s="173" t="s">
        <v>356</v>
      </c>
      <c r="E123" s="174" t="s">
        <v>1148</v>
      </c>
      <c r="F123" s="311" t="s">
        <v>1149</v>
      </c>
      <c r="G123" s="311"/>
      <c r="H123" s="311"/>
      <c r="I123" s="311"/>
      <c r="J123" s="175" t="s">
        <v>345</v>
      </c>
      <c r="K123" s="176">
        <v>1</v>
      </c>
      <c r="L123" s="312"/>
      <c r="M123" s="312"/>
      <c r="N123" s="313">
        <f t="shared" si="5"/>
        <v>0</v>
      </c>
      <c r="O123" s="310"/>
      <c r="P123" s="310"/>
      <c r="Q123" s="310"/>
      <c r="R123" s="140"/>
      <c r="T123" s="170" t="s">
        <v>5</v>
      </c>
      <c r="U123" s="43" t="s">
        <v>42</v>
      </c>
      <c r="V123" s="35"/>
      <c r="W123" s="171">
        <f t="shared" si="6"/>
        <v>0</v>
      </c>
      <c r="X123" s="171">
        <v>4.0000000000000002E-4</v>
      </c>
      <c r="Y123" s="171">
        <f t="shared" si="7"/>
        <v>4.0000000000000002E-4</v>
      </c>
      <c r="Z123" s="171">
        <v>0</v>
      </c>
      <c r="AA123" s="172">
        <f t="shared" si="8"/>
        <v>0</v>
      </c>
      <c r="AR123" s="18" t="s">
        <v>940</v>
      </c>
      <c r="AT123" s="18" t="s">
        <v>356</v>
      </c>
      <c r="AU123" s="18" t="s">
        <v>86</v>
      </c>
      <c r="AY123" s="18" t="s">
        <v>181</v>
      </c>
      <c r="BE123" s="113">
        <f t="shared" si="9"/>
        <v>0</v>
      </c>
      <c r="BF123" s="113">
        <f t="shared" si="10"/>
        <v>0</v>
      </c>
      <c r="BG123" s="113">
        <f t="shared" si="11"/>
        <v>0</v>
      </c>
      <c r="BH123" s="113">
        <f t="shared" si="12"/>
        <v>0</v>
      </c>
      <c r="BI123" s="113">
        <f t="shared" si="13"/>
        <v>0</v>
      </c>
      <c r="BJ123" s="18" t="s">
        <v>86</v>
      </c>
      <c r="BK123" s="113">
        <f t="shared" si="14"/>
        <v>0</v>
      </c>
      <c r="BL123" s="18" t="s">
        <v>363</v>
      </c>
      <c r="BM123" s="18" t="s">
        <v>93</v>
      </c>
    </row>
    <row r="124" spans="2:65" s="1" customFormat="1" ht="44.25" customHeight="1">
      <c r="B124" s="137"/>
      <c r="C124" s="166" t="s">
        <v>90</v>
      </c>
      <c r="D124" s="166" t="s">
        <v>182</v>
      </c>
      <c r="E124" s="167" t="s">
        <v>1150</v>
      </c>
      <c r="F124" s="308" t="s">
        <v>1151</v>
      </c>
      <c r="G124" s="308"/>
      <c r="H124" s="308"/>
      <c r="I124" s="308"/>
      <c r="J124" s="168" t="s">
        <v>422</v>
      </c>
      <c r="K124" s="169">
        <v>100</v>
      </c>
      <c r="L124" s="309"/>
      <c r="M124" s="309"/>
      <c r="N124" s="310">
        <f t="shared" si="5"/>
        <v>0</v>
      </c>
      <c r="O124" s="310"/>
      <c r="P124" s="310"/>
      <c r="Q124" s="310"/>
      <c r="R124" s="140"/>
      <c r="T124" s="170" t="s">
        <v>5</v>
      </c>
      <c r="U124" s="43" t="s">
        <v>42</v>
      </c>
      <c r="V124" s="35"/>
      <c r="W124" s="171">
        <f t="shared" si="6"/>
        <v>0</v>
      </c>
      <c r="X124" s="171">
        <v>0</v>
      </c>
      <c r="Y124" s="171">
        <f t="shared" si="7"/>
        <v>0</v>
      </c>
      <c r="Z124" s="171">
        <v>0</v>
      </c>
      <c r="AA124" s="172">
        <f t="shared" si="8"/>
        <v>0</v>
      </c>
      <c r="AR124" s="18" t="s">
        <v>363</v>
      </c>
      <c r="AT124" s="18" t="s">
        <v>182</v>
      </c>
      <c r="AU124" s="18" t="s">
        <v>86</v>
      </c>
      <c r="AY124" s="18" t="s">
        <v>181</v>
      </c>
      <c r="BE124" s="113">
        <f t="shared" si="9"/>
        <v>0</v>
      </c>
      <c r="BF124" s="113">
        <f t="shared" si="10"/>
        <v>0</v>
      </c>
      <c r="BG124" s="113">
        <f t="shared" si="11"/>
        <v>0</v>
      </c>
      <c r="BH124" s="113">
        <f t="shared" si="12"/>
        <v>0</v>
      </c>
      <c r="BI124" s="113">
        <f t="shared" si="13"/>
        <v>0</v>
      </c>
      <c r="BJ124" s="18" t="s">
        <v>86</v>
      </c>
      <c r="BK124" s="113">
        <f t="shared" si="14"/>
        <v>0</v>
      </c>
      <c r="BL124" s="18" t="s">
        <v>363</v>
      </c>
      <c r="BM124" s="18" t="s">
        <v>99</v>
      </c>
    </row>
    <row r="125" spans="2:65" s="1" customFormat="1" ht="22.5" customHeight="1">
      <c r="B125" s="137"/>
      <c r="C125" s="173" t="s">
        <v>93</v>
      </c>
      <c r="D125" s="173" t="s">
        <v>356</v>
      </c>
      <c r="E125" s="174" t="s">
        <v>1152</v>
      </c>
      <c r="F125" s="311" t="s">
        <v>1153</v>
      </c>
      <c r="G125" s="311"/>
      <c r="H125" s="311"/>
      <c r="I125" s="311"/>
      <c r="J125" s="175" t="s">
        <v>345</v>
      </c>
      <c r="K125" s="176">
        <v>20</v>
      </c>
      <c r="L125" s="312"/>
      <c r="M125" s="312"/>
      <c r="N125" s="313">
        <f t="shared" si="5"/>
        <v>0</v>
      </c>
      <c r="O125" s="310"/>
      <c r="P125" s="310"/>
      <c r="Q125" s="310"/>
      <c r="R125" s="140"/>
      <c r="T125" s="170" t="s">
        <v>5</v>
      </c>
      <c r="U125" s="43" t="s">
        <v>42</v>
      </c>
      <c r="V125" s="35"/>
      <c r="W125" s="171">
        <f t="shared" si="6"/>
        <v>0</v>
      </c>
      <c r="X125" s="171">
        <v>0</v>
      </c>
      <c r="Y125" s="171">
        <f t="shared" si="7"/>
        <v>0</v>
      </c>
      <c r="Z125" s="171">
        <v>0</v>
      </c>
      <c r="AA125" s="172">
        <f t="shared" si="8"/>
        <v>0</v>
      </c>
      <c r="AR125" s="18" t="s">
        <v>940</v>
      </c>
      <c r="AT125" s="18" t="s">
        <v>356</v>
      </c>
      <c r="AU125" s="18" t="s">
        <v>86</v>
      </c>
      <c r="AY125" s="18" t="s">
        <v>181</v>
      </c>
      <c r="BE125" s="113">
        <f t="shared" si="9"/>
        <v>0</v>
      </c>
      <c r="BF125" s="113">
        <f t="shared" si="10"/>
        <v>0</v>
      </c>
      <c r="BG125" s="113">
        <f t="shared" si="11"/>
        <v>0</v>
      </c>
      <c r="BH125" s="113">
        <f t="shared" si="12"/>
        <v>0</v>
      </c>
      <c r="BI125" s="113">
        <f t="shared" si="13"/>
        <v>0</v>
      </c>
      <c r="BJ125" s="18" t="s">
        <v>86</v>
      </c>
      <c r="BK125" s="113">
        <f t="shared" si="14"/>
        <v>0</v>
      </c>
      <c r="BL125" s="18" t="s">
        <v>363</v>
      </c>
      <c r="BM125" s="18" t="s">
        <v>198</v>
      </c>
    </row>
    <row r="126" spans="2:65" s="1" customFormat="1" ht="22.5" customHeight="1">
      <c r="B126" s="137"/>
      <c r="C126" s="173" t="s">
        <v>96</v>
      </c>
      <c r="D126" s="173" t="s">
        <v>356</v>
      </c>
      <c r="E126" s="174" t="s">
        <v>1154</v>
      </c>
      <c r="F126" s="311" t="s">
        <v>1155</v>
      </c>
      <c r="G126" s="311"/>
      <c r="H126" s="311"/>
      <c r="I126" s="311"/>
      <c r="J126" s="175" t="s">
        <v>1156</v>
      </c>
      <c r="K126" s="176">
        <v>98</v>
      </c>
      <c r="L126" s="312"/>
      <c r="M126" s="312"/>
      <c r="N126" s="313">
        <f t="shared" si="5"/>
        <v>0</v>
      </c>
      <c r="O126" s="310"/>
      <c r="P126" s="310"/>
      <c r="Q126" s="310"/>
      <c r="R126" s="140"/>
      <c r="T126" s="170" t="s">
        <v>5</v>
      </c>
      <c r="U126" s="43" t="s">
        <v>42</v>
      </c>
      <c r="V126" s="35"/>
      <c r="W126" s="171">
        <f t="shared" si="6"/>
        <v>0</v>
      </c>
      <c r="X126" s="171">
        <v>1E-3</v>
      </c>
      <c r="Y126" s="171">
        <f t="shared" si="7"/>
        <v>9.8000000000000004E-2</v>
      </c>
      <c r="Z126" s="171">
        <v>0</v>
      </c>
      <c r="AA126" s="172">
        <f t="shared" si="8"/>
        <v>0</v>
      </c>
      <c r="AR126" s="18" t="s">
        <v>940</v>
      </c>
      <c r="AT126" s="18" t="s">
        <v>356</v>
      </c>
      <c r="AU126" s="18" t="s">
        <v>86</v>
      </c>
      <c r="AY126" s="18" t="s">
        <v>181</v>
      </c>
      <c r="BE126" s="113">
        <f t="shared" si="9"/>
        <v>0</v>
      </c>
      <c r="BF126" s="113">
        <f t="shared" si="10"/>
        <v>0</v>
      </c>
      <c r="BG126" s="113">
        <f t="shared" si="11"/>
        <v>0</v>
      </c>
      <c r="BH126" s="113">
        <f t="shared" si="12"/>
        <v>0</v>
      </c>
      <c r="BI126" s="113">
        <f t="shared" si="13"/>
        <v>0</v>
      </c>
      <c r="BJ126" s="18" t="s">
        <v>86</v>
      </c>
      <c r="BK126" s="113">
        <f t="shared" si="14"/>
        <v>0</v>
      </c>
      <c r="BL126" s="18" t="s">
        <v>363</v>
      </c>
      <c r="BM126" s="18" t="s">
        <v>204</v>
      </c>
    </row>
    <row r="127" spans="2:65" s="1" customFormat="1" ht="44.25" customHeight="1">
      <c r="B127" s="137"/>
      <c r="C127" s="166" t="s">
        <v>99</v>
      </c>
      <c r="D127" s="166" t="s">
        <v>182</v>
      </c>
      <c r="E127" s="167" t="s">
        <v>1157</v>
      </c>
      <c r="F127" s="308" t="s">
        <v>1158</v>
      </c>
      <c r="G127" s="308"/>
      <c r="H127" s="308"/>
      <c r="I127" s="308"/>
      <c r="J127" s="168" t="s">
        <v>422</v>
      </c>
      <c r="K127" s="169">
        <v>50</v>
      </c>
      <c r="L127" s="309"/>
      <c r="M127" s="309"/>
      <c r="N127" s="310">
        <f t="shared" si="5"/>
        <v>0</v>
      </c>
      <c r="O127" s="310"/>
      <c r="P127" s="310"/>
      <c r="Q127" s="310"/>
      <c r="R127" s="140"/>
      <c r="T127" s="170" t="s">
        <v>5</v>
      </c>
      <c r="U127" s="43" t="s">
        <v>42</v>
      </c>
      <c r="V127" s="35"/>
      <c r="W127" s="171">
        <f t="shared" si="6"/>
        <v>0</v>
      </c>
      <c r="X127" s="171">
        <v>0</v>
      </c>
      <c r="Y127" s="171">
        <f t="shared" si="7"/>
        <v>0</v>
      </c>
      <c r="Z127" s="171">
        <v>0</v>
      </c>
      <c r="AA127" s="172">
        <f t="shared" si="8"/>
        <v>0</v>
      </c>
      <c r="AR127" s="18" t="s">
        <v>363</v>
      </c>
      <c r="AT127" s="18" t="s">
        <v>182</v>
      </c>
      <c r="AU127" s="18" t="s">
        <v>86</v>
      </c>
      <c r="AY127" s="18" t="s">
        <v>181</v>
      </c>
      <c r="BE127" s="113">
        <f t="shared" si="9"/>
        <v>0</v>
      </c>
      <c r="BF127" s="113">
        <f t="shared" si="10"/>
        <v>0</v>
      </c>
      <c r="BG127" s="113">
        <f t="shared" si="11"/>
        <v>0</v>
      </c>
      <c r="BH127" s="113">
        <f t="shared" si="12"/>
        <v>0</v>
      </c>
      <c r="BI127" s="113">
        <f t="shared" si="13"/>
        <v>0</v>
      </c>
      <c r="BJ127" s="18" t="s">
        <v>86</v>
      </c>
      <c r="BK127" s="113">
        <f t="shared" si="14"/>
        <v>0</v>
      </c>
      <c r="BL127" s="18" t="s">
        <v>363</v>
      </c>
      <c r="BM127" s="18" t="s">
        <v>211</v>
      </c>
    </row>
    <row r="128" spans="2:65" s="1" customFormat="1" ht="22.5" customHeight="1">
      <c r="B128" s="137"/>
      <c r="C128" s="173" t="s">
        <v>102</v>
      </c>
      <c r="D128" s="173" t="s">
        <v>356</v>
      </c>
      <c r="E128" s="174" t="s">
        <v>1159</v>
      </c>
      <c r="F128" s="311" t="s">
        <v>1160</v>
      </c>
      <c r="G128" s="311"/>
      <c r="H128" s="311"/>
      <c r="I128" s="311"/>
      <c r="J128" s="175" t="s">
        <v>345</v>
      </c>
      <c r="K128" s="176">
        <v>6</v>
      </c>
      <c r="L128" s="312"/>
      <c r="M128" s="312"/>
      <c r="N128" s="313">
        <f t="shared" si="5"/>
        <v>0</v>
      </c>
      <c r="O128" s="310"/>
      <c r="P128" s="310"/>
      <c r="Q128" s="310"/>
      <c r="R128" s="140"/>
      <c r="T128" s="170" t="s">
        <v>5</v>
      </c>
      <c r="U128" s="43" t="s">
        <v>42</v>
      </c>
      <c r="V128" s="35"/>
      <c r="W128" s="171">
        <f t="shared" si="6"/>
        <v>0</v>
      </c>
      <c r="X128" s="171">
        <v>1E-3</v>
      </c>
      <c r="Y128" s="171">
        <f t="shared" si="7"/>
        <v>6.0000000000000001E-3</v>
      </c>
      <c r="Z128" s="171">
        <v>0</v>
      </c>
      <c r="AA128" s="172">
        <f t="shared" si="8"/>
        <v>0</v>
      </c>
      <c r="AR128" s="18" t="s">
        <v>940</v>
      </c>
      <c r="AT128" s="18" t="s">
        <v>356</v>
      </c>
      <c r="AU128" s="18" t="s">
        <v>86</v>
      </c>
      <c r="AY128" s="18" t="s">
        <v>181</v>
      </c>
      <c r="BE128" s="113">
        <f t="shared" si="9"/>
        <v>0</v>
      </c>
      <c r="BF128" s="113">
        <f t="shared" si="10"/>
        <v>0</v>
      </c>
      <c r="BG128" s="113">
        <f t="shared" si="11"/>
        <v>0</v>
      </c>
      <c r="BH128" s="113">
        <f t="shared" si="12"/>
        <v>0</v>
      </c>
      <c r="BI128" s="113">
        <f t="shared" si="13"/>
        <v>0</v>
      </c>
      <c r="BJ128" s="18" t="s">
        <v>86</v>
      </c>
      <c r="BK128" s="113">
        <f t="shared" si="14"/>
        <v>0</v>
      </c>
      <c r="BL128" s="18" t="s">
        <v>363</v>
      </c>
      <c r="BM128" s="18" t="s">
        <v>217</v>
      </c>
    </row>
    <row r="129" spans="2:65" s="1" customFormat="1" ht="22.5" customHeight="1">
      <c r="B129" s="137"/>
      <c r="C129" s="173" t="s">
        <v>198</v>
      </c>
      <c r="D129" s="173" t="s">
        <v>356</v>
      </c>
      <c r="E129" s="174" t="s">
        <v>1161</v>
      </c>
      <c r="F129" s="311" t="s">
        <v>1162</v>
      </c>
      <c r="G129" s="311"/>
      <c r="H129" s="311"/>
      <c r="I129" s="311"/>
      <c r="J129" s="175" t="s">
        <v>1156</v>
      </c>
      <c r="K129" s="176">
        <v>25</v>
      </c>
      <c r="L129" s="312"/>
      <c r="M129" s="312"/>
      <c r="N129" s="313">
        <f t="shared" si="5"/>
        <v>0</v>
      </c>
      <c r="O129" s="310"/>
      <c r="P129" s="310"/>
      <c r="Q129" s="310"/>
      <c r="R129" s="140"/>
      <c r="T129" s="170" t="s">
        <v>5</v>
      </c>
      <c r="U129" s="43" t="s">
        <v>42</v>
      </c>
      <c r="V129" s="35"/>
      <c r="W129" s="171">
        <f t="shared" si="6"/>
        <v>0</v>
      </c>
      <c r="X129" s="171">
        <v>1E-3</v>
      </c>
      <c r="Y129" s="171">
        <f t="shared" si="7"/>
        <v>2.5000000000000001E-2</v>
      </c>
      <c r="Z129" s="171">
        <v>0</v>
      </c>
      <c r="AA129" s="172">
        <f t="shared" si="8"/>
        <v>0</v>
      </c>
      <c r="AR129" s="18" t="s">
        <v>940</v>
      </c>
      <c r="AT129" s="18" t="s">
        <v>356</v>
      </c>
      <c r="AU129" s="18" t="s">
        <v>86</v>
      </c>
      <c r="AY129" s="18" t="s">
        <v>181</v>
      </c>
      <c r="BE129" s="113">
        <f t="shared" si="9"/>
        <v>0</v>
      </c>
      <c r="BF129" s="113">
        <f t="shared" si="10"/>
        <v>0</v>
      </c>
      <c r="BG129" s="113">
        <f t="shared" si="11"/>
        <v>0</v>
      </c>
      <c r="BH129" s="113">
        <f t="shared" si="12"/>
        <v>0</v>
      </c>
      <c r="BI129" s="113">
        <f t="shared" si="13"/>
        <v>0</v>
      </c>
      <c r="BJ129" s="18" t="s">
        <v>86</v>
      </c>
      <c r="BK129" s="113">
        <f t="shared" si="14"/>
        <v>0</v>
      </c>
      <c r="BL129" s="18" t="s">
        <v>363</v>
      </c>
      <c r="BM129" s="18" t="s">
        <v>223</v>
      </c>
    </row>
    <row r="130" spans="2:65" s="1" customFormat="1" ht="31.5" customHeight="1">
      <c r="B130" s="137"/>
      <c r="C130" s="166" t="s">
        <v>201</v>
      </c>
      <c r="D130" s="166" t="s">
        <v>182</v>
      </c>
      <c r="E130" s="167" t="s">
        <v>1163</v>
      </c>
      <c r="F130" s="308" t="s">
        <v>1164</v>
      </c>
      <c r="G130" s="308"/>
      <c r="H130" s="308"/>
      <c r="I130" s="308"/>
      <c r="J130" s="168" t="s">
        <v>422</v>
      </c>
      <c r="K130" s="169">
        <v>60</v>
      </c>
      <c r="L130" s="309"/>
      <c r="M130" s="309"/>
      <c r="N130" s="310">
        <f t="shared" si="5"/>
        <v>0</v>
      </c>
      <c r="O130" s="310"/>
      <c r="P130" s="310"/>
      <c r="Q130" s="310"/>
      <c r="R130" s="140"/>
      <c r="T130" s="170" t="s">
        <v>5</v>
      </c>
      <c r="U130" s="43" t="s">
        <v>42</v>
      </c>
      <c r="V130" s="35"/>
      <c r="W130" s="171">
        <f t="shared" si="6"/>
        <v>0</v>
      </c>
      <c r="X130" s="171">
        <v>0</v>
      </c>
      <c r="Y130" s="171">
        <f t="shared" si="7"/>
        <v>0</v>
      </c>
      <c r="Z130" s="171">
        <v>0</v>
      </c>
      <c r="AA130" s="172">
        <f t="shared" si="8"/>
        <v>0</v>
      </c>
      <c r="AR130" s="18" t="s">
        <v>363</v>
      </c>
      <c r="AT130" s="18" t="s">
        <v>182</v>
      </c>
      <c r="AU130" s="18" t="s">
        <v>86</v>
      </c>
      <c r="AY130" s="18" t="s">
        <v>181</v>
      </c>
      <c r="BE130" s="113">
        <f t="shared" si="9"/>
        <v>0</v>
      </c>
      <c r="BF130" s="113">
        <f t="shared" si="10"/>
        <v>0</v>
      </c>
      <c r="BG130" s="113">
        <f t="shared" si="11"/>
        <v>0</v>
      </c>
      <c r="BH130" s="113">
        <f t="shared" si="12"/>
        <v>0</v>
      </c>
      <c r="BI130" s="113">
        <f t="shared" si="13"/>
        <v>0</v>
      </c>
      <c r="BJ130" s="18" t="s">
        <v>86</v>
      </c>
      <c r="BK130" s="113">
        <f t="shared" si="14"/>
        <v>0</v>
      </c>
      <c r="BL130" s="18" t="s">
        <v>363</v>
      </c>
      <c r="BM130" s="18" t="s">
        <v>229</v>
      </c>
    </row>
    <row r="131" spans="2:65" s="1" customFormat="1" ht="22.5" customHeight="1">
      <c r="B131" s="137"/>
      <c r="C131" s="173" t="s">
        <v>204</v>
      </c>
      <c r="D131" s="173" t="s">
        <v>356</v>
      </c>
      <c r="E131" s="174" t="s">
        <v>1165</v>
      </c>
      <c r="F131" s="311" t="s">
        <v>1166</v>
      </c>
      <c r="G131" s="311"/>
      <c r="H131" s="311"/>
      <c r="I131" s="311"/>
      <c r="J131" s="175" t="s">
        <v>1156</v>
      </c>
      <c r="K131" s="176">
        <v>9</v>
      </c>
      <c r="L131" s="312"/>
      <c r="M131" s="312"/>
      <c r="N131" s="313">
        <f t="shared" si="5"/>
        <v>0</v>
      </c>
      <c r="O131" s="310"/>
      <c r="P131" s="310"/>
      <c r="Q131" s="310"/>
      <c r="R131" s="140"/>
      <c r="T131" s="170" t="s">
        <v>5</v>
      </c>
      <c r="U131" s="43" t="s">
        <v>42</v>
      </c>
      <c r="V131" s="35"/>
      <c r="W131" s="171">
        <f t="shared" si="6"/>
        <v>0</v>
      </c>
      <c r="X131" s="171">
        <v>1E-3</v>
      </c>
      <c r="Y131" s="171">
        <f t="shared" si="7"/>
        <v>9.0000000000000011E-3</v>
      </c>
      <c r="Z131" s="171">
        <v>0</v>
      </c>
      <c r="AA131" s="172">
        <f t="shared" si="8"/>
        <v>0</v>
      </c>
      <c r="AR131" s="18" t="s">
        <v>940</v>
      </c>
      <c r="AT131" s="18" t="s">
        <v>356</v>
      </c>
      <c r="AU131" s="18" t="s">
        <v>86</v>
      </c>
      <c r="AY131" s="18" t="s">
        <v>181</v>
      </c>
      <c r="BE131" s="113">
        <f t="shared" si="9"/>
        <v>0</v>
      </c>
      <c r="BF131" s="113">
        <f t="shared" si="10"/>
        <v>0</v>
      </c>
      <c r="BG131" s="113">
        <f t="shared" si="11"/>
        <v>0</v>
      </c>
      <c r="BH131" s="113">
        <f t="shared" si="12"/>
        <v>0</v>
      </c>
      <c r="BI131" s="113">
        <f t="shared" si="13"/>
        <v>0</v>
      </c>
      <c r="BJ131" s="18" t="s">
        <v>86</v>
      </c>
      <c r="BK131" s="113">
        <f t="shared" si="14"/>
        <v>0</v>
      </c>
      <c r="BL131" s="18" t="s">
        <v>363</v>
      </c>
      <c r="BM131" s="18" t="s">
        <v>10</v>
      </c>
    </row>
    <row r="132" spans="2:65" s="1" customFormat="1" ht="22.5" customHeight="1">
      <c r="B132" s="137"/>
      <c r="C132" s="173" t="s">
        <v>207</v>
      </c>
      <c r="D132" s="173" t="s">
        <v>356</v>
      </c>
      <c r="E132" s="174" t="s">
        <v>1167</v>
      </c>
      <c r="F132" s="311" t="s">
        <v>1168</v>
      </c>
      <c r="G132" s="311"/>
      <c r="H132" s="311"/>
      <c r="I132" s="311"/>
      <c r="J132" s="175" t="s">
        <v>345</v>
      </c>
      <c r="K132" s="176">
        <v>50</v>
      </c>
      <c r="L132" s="312"/>
      <c r="M132" s="312"/>
      <c r="N132" s="313">
        <f t="shared" si="5"/>
        <v>0</v>
      </c>
      <c r="O132" s="310"/>
      <c r="P132" s="310"/>
      <c r="Q132" s="310"/>
      <c r="R132" s="140"/>
      <c r="T132" s="170" t="s">
        <v>5</v>
      </c>
      <c r="U132" s="43" t="s">
        <v>42</v>
      </c>
      <c r="V132" s="35"/>
      <c r="W132" s="171">
        <f t="shared" si="6"/>
        <v>0</v>
      </c>
      <c r="X132" s="171">
        <v>1.8000000000000001E-4</v>
      </c>
      <c r="Y132" s="171">
        <f t="shared" si="7"/>
        <v>9.0000000000000011E-3</v>
      </c>
      <c r="Z132" s="171">
        <v>0</v>
      </c>
      <c r="AA132" s="172">
        <f t="shared" si="8"/>
        <v>0</v>
      </c>
      <c r="AR132" s="18" t="s">
        <v>940</v>
      </c>
      <c r="AT132" s="18" t="s">
        <v>356</v>
      </c>
      <c r="AU132" s="18" t="s">
        <v>86</v>
      </c>
      <c r="AY132" s="18" t="s">
        <v>181</v>
      </c>
      <c r="BE132" s="113">
        <f t="shared" si="9"/>
        <v>0</v>
      </c>
      <c r="BF132" s="113">
        <f t="shared" si="10"/>
        <v>0</v>
      </c>
      <c r="BG132" s="113">
        <f t="shared" si="11"/>
        <v>0</v>
      </c>
      <c r="BH132" s="113">
        <f t="shared" si="12"/>
        <v>0</v>
      </c>
      <c r="BI132" s="113">
        <f t="shared" si="13"/>
        <v>0</v>
      </c>
      <c r="BJ132" s="18" t="s">
        <v>86</v>
      </c>
      <c r="BK132" s="113">
        <f t="shared" si="14"/>
        <v>0</v>
      </c>
      <c r="BL132" s="18" t="s">
        <v>363</v>
      </c>
      <c r="BM132" s="18" t="s">
        <v>240</v>
      </c>
    </row>
    <row r="133" spans="2:65" s="1" customFormat="1" ht="22.5" customHeight="1">
      <c r="B133" s="137"/>
      <c r="C133" s="173" t="s">
        <v>211</v>
      </c>
      <c r="D133" s="173" t="s">
        <v>356</v>
      </c>
      <c r="E133" s="174" t="s">
        <v>1169</v>
      </c>
      <c r="F133" s="311" t="s">
        <v>1170</v>
      </c>
      <c r="G133" s="311"/>
      <c r="H133" s="311"/>
      <c r="I133" s="311"/>
      <c r="J133" s="175" t="s">
        <v>345</v>
      </c>
      <c r="K133" s="176">
        <v>7</v>
      </c>
      <c r="L133" s="312"/>
      <c r="M133" s="312"/>
      <c r="N133" s="313">
        <f t="shared" si="5"/>
        <v>0</v>
      </c>
      <c r="O133" s="310"/>
      <c r="P133" s="310"/>
      <c r="Q133" s="310"/>
      <c r="R133" s="140"/>
      <c r="T133" s="170" t="s">
        <v>5</v>
      </c>
      <c r="U133" s="43" t="s">
        <v>42</v>
      </c>
      <c r="V133" s="35"/>
      <c r="W133" s="171">
        <f t="shared" si="6"/>
        <v>0</v>
      </c>
      <c r="X133" s="171">
        <v>1.9000000000000001E-4</v>
      </c>
      <c r="Y133" s="171">
        <f t="shared" si="7"/>
        <v>1.33E-3</v>
      </c>
      <c r="Z133" s="171">
        <v>0</v>
      </c>
      <c r="AA133" s="172">
        <f t="shared" si="8"/>
        <v>0</v>
      </c>
      <c r="AR133" s="18" t="s">
        <v>940</v>
      </c>
      <c r="AT133" s="18" t="s">
        <v>356</v>
      </c>
      <c r="AU133" s="18" t="s">
        <v>86</v>
      </c>
      <c r="AY133" s="18" t="s">
        <v>181</v>
      </c>
      <c r="BE133" s="113">
        <f t="shared" si="9"/>
        <v>0</v>
      </c>
      <c r="BF133" s="113">
        <f t="shared" si="10"/>
        <v>0</v>
      </c>
      <c r="BG133" s="113">
        <f t="shared" si="11"/>
        <v>0</v>
      </c>
      <c r="BH133" s="113">
        <f t="shared" si="12"/>
        <v>0</v>
      </c>
      <c r="BI133" s="113">
        <f t="shared" si="13"/>
        <v>0</v>
      </c>
      <c r="BJ133" s="18" t="s">
        <v>86</v>
      </c>
      <c r="BK133" s="113">
        <f t="shared" si="14"/>
        <v>0</v>
      </c>
      <c r="BL133" s="18" t="s">
        <v>363</v>
      </c>
      <c r="BM133" s="18" t="s">
        <v>246</v>
      </c>
    </row>
    <row r="134" spans="2:65" s="1" customFormat="1" ht="31.5" customHeight="1">
      <c r="B134" s="137"/>
      <c r="C134" s="166" t="s">
        <v>214</v>
      </c>
      <c r="D134" s="166" t="s">
        <v>182</v>
      </c>
      <c r="E134" s="167" t="s">
        <v>1171</v>
      </c>
      <c r="F134" s="308" t="s">
        <v>1172</v>
      </c>
      <c r="G134" s="308"/>
      <c r="H134" s="308"/>
      <c r="I134" s="308"/>
      <c r="J134" s="168" t="s">
        <v>618</v>
      </c>
      <c r="K134" s="169">
        <v>1</v>
      </c>
      <c r="L134" s="309"/>
      <c r="M134" s="309"/>
      <c r="N134" s="310">
        <f t="shared" si="5"/>
        <v>0</v>
      </c>
      <c r="O134" s="310"/>
      <c r="P134" s="310"/>
      <c r="Q134" s="310"/>
      <c r="R134" s="140"/>
      <c r="T134" s="170" t="s">
        <v>5</v>
      </c>
      <c r="U134" s="43" t="s">
        <v>42</v>
      </c>
      <c r="V134" s="35"/>
      <c r="W134" s="171">
        <f t="shared" si="6"/>
        <v>0</v>
      </c>
      <c r="X134" s="171">
        <v>0</v>
      </c>
      <c r="Y134" s="171">
        <f t="shared" si="7"/>
        <v>0</v>
      </c>
      <c r="Z134" s="171">
        <v>0</v>
      </c>
      <c r="AA134" s="172">
        <f t="shared" si="8"/>
        <v>0</v>
      </c>
      <c r="AR134" s="18" t="s">
        <v>363</v>
      </c>
      <c r="AT134" s="18" t="s">
        <v>182</v>
      </c>
      <c r="AU134" s="18" t="s">
        <v>86</v>
      </c>
      <c r="AY134" s="18" t="s">
        <v>181</v>
      </c>
      <c r="BE134" s="113">
        <f t="shared" si="9"/>
        <v>0</v>
      </c>
      <c r="BF134" s="113">
        <f t="shared" si="10"/>
        <v>0</v>
      </c>
      <c r="BG134" s="113">
        <f t="shared" si="11"/>
        <v>0</v>
      </c>
      <c r="BH134" s="113">
        <f t="shared" si="12"/>
        <v>0</v>
      </c>
      <c r="BI134" s="113">
        <f t="shared" si="13"/>
        <v>0</v>
      </c>
      <c r="BJ134" s="18" t="s">
        <v>86</v>
      </c>
      <c r="BK134" s="113">
        <f t="shared" si="14"/>
        <v>0</v>
      </c>
      <c r="BL134" s="18" t="s">
        <v>363</v>
      </c>
      <c r="BM134" s="18" t="s">
        <v>251</v>
      </c>
    </row>
    <row r="135" spans="2:65" s="1" customFormat="1" ht="31.5" customHeight="1">
      <c r="B135" s="137"/>
      <c r="C135" s="173" t="s">
        <v>217</v>
      </c>
      <c r="D135" s="173" t="s">
        <v>356</v>
      </c>
      <c r="E135" s="174" t="s">
        <v>1173</v>
      </c>
      <c r="F135" s="311" t="s">
        <v>1174</v>
      </c>
      <c r="G135" s="311"/>
      <c r="H135" s="311"/>
      <c r="I135" s="311"/>
      <c r="J135" s="175" t="s">
        <v>345</v>
      </c>
      <c r="K135" s="176">
        <v>1</v>
      </c>
      <c r="L135" s="312"/>
      <c r="M135" s="312"/>
      <c r="N135" s="313">
        <f t="shared" si="5"/>
        <v>0</v>
      </c>
      <c r="O135" s="310"/>
      <c r="P135" s="310"/>
      <c r="Q135" s="310"/>
      <c r="R135" s="140"/>
      <c r="T135" s="170" t="s">
        <v>5</v>
      </c>
      <c r="U135" s="43" t="s">
        <v>42</v>
      </c>
      <c r="V135" s="35"/>
      <c r="W135" s="171">
        <f t="shared" si="6"/>
        <v>0</v>
      </c>
      <c r="X135" s="171">
        <v>8.2400000000000008E-3</v>
      </c>
      <c r="Y135" s="171">
        <f t="shared" si="7"/>
        <v>8.2400000000000008E-3</v>
      </c>
      <c r="Z135" s="171">
        <v>0</v>
      </c>
      <c r="AA135" s="172">
        <f t="shared" si="8"/>
        <v>0</v>
      </c>
      <c r="AR135" s="18" t="s">
        <v>940</v>
      </c>
      <c r="AT135" s="18" t="s">
        <v>356</v>
      </c>
      <c r="AU135" s="18" t="s">
        <v>86</v>
      </c>
      <c r="AY135" s="18" t="s">
        <v>181</v>
      </c>
      <c r="BE135" s="113">
        <f t="shared" si="9"/>
        <v>0</v>
      </c>
      <c r="BF135" s="113">
        <f t="shared" si="10"/>
        <v>0</v>
      </c>
      <c r="BG135" s="113">
        <f t="shared" si="11"/>
        <v>0</v>
      </c>
      <c r="BH135" s="113">
        <f t="shared" si="12"/>
        <v>0</v>
      </c>
      <c r="BI135" s="113">
        <f t="shared" si="13"/>
        <v>0</v>
      </c>
      <c r="BJ135" s="18" t="s">
        <v>86</v>
      </c>
      <c r="BK135" s="113">
        <f t="shared" si="14"/>
        <v>0</v>
      </c>
      <c r="BL135" s="18" t="s">
        <v>363</v>
      </c>
      <c r="BM135" s="18" t="s">
        <v>257</v>
      </c>
    </row>
    <row r="136" spans="2:65" s="1" customFormat="1" ht="22.5" customHeight="1">
      <c r="B136" s="137"/>
      <c r="C136" s="173" t="s">
        <v>220</v>
      </c>
      <c r="D136" s="173" t="s">
        <v>356</v>
      </c>
      <c r="E136" s="174" t="s">
        <v>1175</v>
      </c>
      <c r="F136" s="311" t="s">
        <v>1176</v>
      </c>
      <c r="G136" s="311"/>
      <c r="H136" s="311"/>
      <c r="I136" s="311"/>
      <c r="J136" s="175" t="s">
        <v>345</v>
      </c>
      <c r="K136" s="176">
        <v>1</v>
      </c>
      <c r="L136" s="312"/>
      <c r="M136" s="312"/>
      <c r="N136" s="313">
        <f t="shared" si="5"/>
        <v>0</v>
      </c>
      <c r="O136" s="310"/>
      <c r="P136" s="310"/>
      <c r="Q136" s="310"/>
      <c r="R136" s="140"/>
      <c r="T136" s="170" t="s">
        <v>5</v>
      </c>
      <c r="U136" s="43" t="s">
        <v>42</v>
      </c>
      <c r="V136" s="35"/>
      <c r="W136" s="171">
        <f t="shared" si="6"/>
        <v>0</v>
      </c>
      <c r="X136" s="171">
        <v>8.2400000000000008E-3</v>
      </c>
      <c r="Y136" s="171">
        <f t="shared" si="7"/>
        <v>8.2400000000000008E-3</v>
      </c>
      <c r="Z136" s="171">
        <v>0</v>
      </c>
      <c r="AA136" s="172">
        <f t="shared" si="8"/>
        <v>0</v>
      </c>
      <c r="AR136" s="18" t="s">
        <v>940</v>
      </c>
      <c r="AT136" s="18" t="s">
        <v>356</v>
      </c>
      <c r="AU136" s="18" t="s">
        <v>86</v>
      </c>
      <c r="AY136" s="18" t="s">
        <v>181</v>
      </c>
      <c r="BE136" s="113">
        <f t="shared" si="9"/>
        <v>0</v>
      </c>
      <c r="BF136" s="113">
        <f t="shared" si="10"/>
        <v>0</v>
      </c>
      <c r="BG136" s="113">
        <f t="shared" si="11"/>
        <v>0</v>
      </c>
      <c r="BH136" s="113">
        <f t="shared" si="12"/>
        <v>0</v>
      </c>
      <c r="BI136" s="113">
        <f t="shared" si="13"/>
        <v>0</v>
      </c>
      <c r="BJ136" s="18" t="s">
        <v>86</v>
      </c>
      <c r="BK136" s="113">
        <f t="shared" si="14"/>
        <v>0</v>
      </c>
      <c r="BL136" s="18" t="s">
        <v>363</v>
      </c>
      <c r="BM136" s="18" t="s">
        <v>263</v>
      </c>
    </row>
    <row r="137" spans="2:65" s="1" customFormat="1" ht="22.5" customHeight="1">
      <c r="B137" s="137"/>
      <c r="C137" s="173" t="s">
        <v>223</v>
      </c>
      <c r="D137" s="173" t="s">
        <v>356</v>
      </c>
      <c r="E137" s="174" t="s">
        <v>1177</v>
      </c>
      <c r="F137" s="311" t="s">
        <v>1178</v>
      </c>
      <c r="G137" s="311"/>
      <c r="H137" s="311"/>
      <c r="I137" s="311"/>
      <c r="J137" s="175" t="s">
        <v>345</v>
      </c>
      <c r="K137" s="176">
        <v>1</v>
      </c>
      <c r="L137" s="312"/>
      <c r="M137" s="312"/>
      <c r="N137" s="313">
        <f t="shared" si="5"/>
        <v>0</v>
      </c>
      <c r="O137" s="310"/>
      <c r="P137" s="310"/>
      <c r="Q137" s="310"/>
      <c r="R137" s="140"/>
      <c r="T137" s="170" t="s">
        <v>5</v>
      </c>
      <c r="U137" s="43" t="s">
        <v>42</v>
      </c>
      <c r="V137" s="35"/>
      <c r="W137" s="171">
        <f t="shared" si="6"/>
        <v>0</v>
      </c>
      <c r="X137" s="171">
        <v>3.8000000000000002E-4</v>
      </c>
      <c r="Y137" s="171">
        <f t="shared" si="7"/>
        <v>3.8000000000000002E-4</v>
      </c>
      <c r="Z137" s="171">
        <v>0</v>
      </c>
      <c r="AA137" s="172">
        <f t="shared" si="8"/>
        <v>0</v>
      </c>
      <c r="AR137" s="18" t="s">
        <v>940</v>
      </c>
      <c r="AT137" s="18" t="s">
        <v>356</v>
      </c>
      <c r="AU137" s="18" t="s">
        <v>86</v>
      </c>
      <c r="AY137" s="18" t="s">
        <v>181</v>
      </c>
      <c r="BE137" s="113">
        <f t="shared" si="9"/>
        <v>0</v>
      </c>
      <c r="BF137" s="113">
        <f t="shared" si="10"/>
        <v>0</v>
      </c>
      <c r="BG137" s="113">
        <f t="shared" si="11"/>
        <v>0</v>
      </c>
      <c r="BH137" s="113">
        <f t="shared" si="12"/>
        <v>0</v>
      </c>
      <c r="BI137" s="113">
        <f t="shared" si="13"/>
        <v>0</v>
      </c>
      <c r="BJ137" s="18" t="s">
        <v>86</v>
      </c>
      <c r="BK137" s="113">
        <f t="shared" si="14"/>
        <v>0</v>
      </c>
      <c r="BL137" s="18" t="s">
        <v>363</v>
      </c>
      <c r="BM137" s="18" t="s">
        <v>269</v>
      </c>
    </row>
    <row r="138" spans="2:65" s="1" customFormat="1" ht="22.5" customHeight="1">
      <c r="B138" s="137"/>
      <c r="C138" s="173" t="s">
        <v>226</v>
      </c>
      <c r="D138" s="173" t="s">
        <v>356</v>
      </c>
      <c r="E138" s="174" t="s">
        <v>1179</v>
      </c>
      <c r="F138" s="311" t="s">
        <v>1180</v>
      </c>
      <c r="G138" s="311"/>
      <c r="H138" s="311"/>
      <c r="I138" s="311"/>
      <c r="J138" s="175" t="s">
        <v>345</v>
      </c>
      <c r="K138" s="176">
        <v>1</v>
      </c>
      <c r="L138" s="312"/>
      <c r="M138" s="312"/>
      <c r="N138" s="313">
        <f t="shared" si="5"/>
        <v>0</v>
      </c>
      <c r="O138" s="310"/>
      <c r="P138" s="310"/>
      <c r="Q138" s="310"/>
      <c r="R138" s="140"/>
      <c r="T138" s="170" t="s">
        <v>5</v>
      </c>
      <c r="U138" s="43" t="s">
        <v>42</v>
      </c>
      <c r="V138" s="35"/>
      <c r="W138" s="171">
        <f t="shared" si="6"/>
        <v>0</v>
      </c>
      <c r="X138" s="171">
        <v>3.8000000000000002E-4</v>
      </c>
      <c r="Y138" s="171">
        <f t="shared" si="7"/>
        <v>3.8000000000000002E-4</v>
      </c>
      <c r="Z138" s="171">
        <v>0</v>
      </c>
      <c r="AA138" s="172">
        <f t="shared" si="8"/>
        <v>0</v>
      </c>
      <c r="AR138" s="18" t="s">
        <v>940</v>
      </c>
      <c r="AT138" s="18" t="s">
        <v>356</v>
      </c>
      <c r="AU138" s="18" t="s">
        <v>86</v>
      </c>
      <c r="AY138" s="18" t="s">
        <v>181</v>
      </c>
      <c r="BE138" s="113">
        <f t="shared" si="9"/>
        <v>0</v>
      </c>
      <c r="BF138" s="113">
        <f t="shared" si="10"/>
        <v>0</v>
      </c>
      <c r="BG138" s="113">
        <f t="shared" si="11"/>
        <v>0</v>
      </c>
      <c r="BH138" s="113">
        <f t="shared" si="12"/>
        <v>0</v>
      </c>
      <c r="BI138" s="113">
        <f t="shared" si="13"/>
        <v>0</v>
      </c>
      <c r="BJ138" s="18" t="s">
        <v>86</v>
      </c>
      <c r="BK138" s="113">
        <f t="shared" si="14"/>
        <v>0</v>
      </c>
      <c r="BL138" s="18" t="s">
        <v>363</v>
      </c>
      <c r="BM138" s="18" t="s">
        <v>275</v>
      </c>
    </row>
    <row r="139" spans="2:65" s="1" customFormat="1" ht="22.5" customHeight="1">
      <c r="B139" s="137"/>
      <c r="C139" s="173" t="s">
        <v>229</v>
      </c>
      <c r="D139" s="173" t="s">
        <v>356</v>
      </c>
      <c r="E139" s="174" t="s">
        <v>1181</v>
      </c>
      <c r="F139" s="311" t="s">
        <v>1182</v>
      </c>
      <c r="G139" s="311"/>
      <c r="H139" s="311"/>
      <c r="I139" s="311"/>
      <c r="J139" s="175" t="s">
        <v>345</v>
      </c>
      <c r="K139" s="176">
        <v>1</v>
      </c>
      <c r="L139" s="312"/>
      <c r="M139" s="312"/>
      <c r="N139" s="313">
        <f t="shared" si="5"/>
        <v>0</v>
      </c>
      <c r="O139" s="310"/>
      <c r="P139" s="310"/>
      <c r="Q139" s="310"/>
      <c r="R139" s="140"/>
      <c r="T139" s="170" t="s">
        <v>5</v>
      </c>
      <c r="U139" s="43" t="s">
        <v>42</v>
      </c>
      <c r="V139" s="35"/>
      <c r="W139" s="171">
        <f t="shared" si="6"/>
        <v>0</v>
      </c>
      <c r="X139" s="171">
        <v>3.8000000000000002E-4</v>
      </c>
      <c r="Y139" s="171">
        <f t="shared" si="7"/>
        <v>3.8000000000000002E-4</v>
      </c>
      <c r="Z139" s="171">
        <v>0</v>
      </c>
      <c r="AA139" s="172">
        <f t="shared" si="8"/>
        <v>0</v>
      </c>
      <c r="AR139" s="18" t="s">
        <v>940</v>
      </c>
      <c r="AT139" s="18" t="s">
        <v>356</v>
      </c>
      <c r="AU139" s="18" t="s">
        <v>86</v>
      </c>
      <c r="AY139" s="18" t="s">
        <v>181</v>
      </c>
      <c r="BE139" s="113">
        <f t="shared" si="9"/>
        <v>0</v>
      </c>
      <c r="BF139" s="113">
        <f t="shared" si="10"/>
        <v>0</v>
      </c>
      <c r="BG139" s="113">
        <f t="shared" si="11"/>
        <v>0</v>
      </c>
      <c r="BH139" s="113">
        <f t="shared" si="12"/>
        <v>0</v>
      </c>
      <c r="BI139" s="113">
        <f t="shared" si="13"/>
        <v>0</v>
      </c>
      <c r="BJ139" s="18" t="s">
        <v>86</v>
      </c>
      <c r="BK139" s="113">
        <f t="shared" si="14"/>
        <v>0</v>
      </c>
      <c r="BL139" s="18" t="s">
        <v>363</v>
      </c>
      <c r="BM139" s="18" t="s">
        <v>281</v>
      </c>
    </row>
    <row r="140" spans="2:65" s="1" customFormat="1" ht="31.5" customHeight="1">
      <c r="B140" s="137"/>
      <c r="C140" s="173" t="s">
        <v>232</v>
      </c>
      <c r="D140" s="173" t="s">
        <v>356</v>
      </c>
      <c r="E140" s="174" t="s">
        <v>1183</v>
      </c>
      <c r="F140" s="311" t="s">
        <v>1184</v>
      </c>
      <c r="G140" s="311"/>
      <c r="H140" s="311"/>
      <c r="I140" s="311"/>
      <c r="J140" s="175" t="s">
        <v>345</v>
      </c>
      <c r="K140" s="176">
        <v>3</v>
      </c>
      <c r="L140" s="312"/>
      <c r="M140" s="312"/>
      <c r="N140" s="313">
        <f t="shared" si="5"/>
        <v>0</v>
      </c>
      <c r="O140" s="310"/>
      <c r="P140" s="310"/>
      <c r="Q140" s="310"/>
      <c r="R140" s="140"/>
      <c r="T140" s="170" t="s">
        <v>5</v>
      </c>
      <c r="U140" s="43" t="s">
        <v>42</v>
      </c>
      <c r="V140" s="35"/>
      <c r="W140" s="171">
        <f t="shared" si="6"/>
        <v>0</v>
      </c>
      <c r="X140" s="171">
        <v>3.8000000000000002E-4</v>
      </c>
      <c r="Y140" s="171">
        <f t="shared" si="7"/>
        <v>1.14E-3</v>
      </c>
      <c r="Z140" s="171">
        <v>0</v>
      </c>
      <c r="AA140" s="172">
        <f t="shared" si="8"/>
        <v>0</v>
      </c>
      <c r="AR140" s="18" t="s">
        <v>940</v>
      </c>
      <c r="AT140" s="18" t="s">
        <v>356</v>
      </c>
      <c r="AU140" s="18" t="s">
        <v>86</v>
      </c>
      <c r="AY140" s="18" t="s">
        <v>181</v>
      </c>
      <c r="BE140" s="113">
        <f t="shared" si="9"/>
        <v>0</v>
      </c>
      <c r="BF140" s="113">
        <f t="shared" si="10"/>
        <v>0</v>
      </c>
      <c r="BG140" s="113">
        <f t="shared" si="11"/>
        <v>0</v>
      </c>
      <c r="BH140" s="113">
        <f t="shared" si="12"/>
        <v>0</v>
      </c>
      <c r="BI140" s="113">
        <f t="shared" si="13"/>
        <v>0</v>
      </c>
      <c r="BJ140" s="18" t="s">
        <v>86</v>
      </c>
      <c r="BK140" s="113">
        <f t="shared" si="14"/>
        <v>0</v>
      </c>
      <c r="BL140" s="18" t="s">
        <v>363</v>
      </c>
      <c r="BM140" s="18" t="s">
        <v>287</v>
      </c>
    </row>
    <row r="141" spans="2:65" s="1" customFormat="1" ht="31.5" customHeight="1">
      <c r="B141" s="137"/>
      <c r="C141" s="166" t="s">
        <v>10</v>
      </c>
      <c r="D141" s="166" t="s">
        <v>182</v>
      </c>
      <c r="E141" s="167" t="s">
        <v>1185</v>
      </c>
      <c r="F141" s="308" t="s">
        <v>1186</v>
      </c>
      <c r="G141" s="308"/>
      <c r="H141" s="308"/>
      <c r="I141" s="308"/>
      <c r="J141" s="168" t="s">
        <v>345</v>
      </c>
      <c r="K141" s="169">
        <v>11</v>
      </c>
      <c r="L141" s="309"/>
      <c r="M141" s="309"/>
      <c r="N141" s="310">
        <f t="shared" si="5"/>
        <v>0</v>
      </c>
      <c r="O141" s="310"/>
      <c r="P141" s="310"/>
      <c r="Q141" s="310"/>
      <c r="R141" s="140"/>
      <c r="T141" s="170" t="s">
        <v>5</v>
      </c>
      <c r="U141" s="43" t="s">
        <v>42</v>
      </c>
      <c r="V141" s="35"/>
      <c r="W141" s="171">
        <f t="shared" si="6"/>
        <v>0</v>
      </c>
      <c r="X141" s="171">
        <v>0</v>
      </c>
      <c r="Y141" s="171">
        <f t="shared" si="7"/>
        <v>0</v>
      </c>
      <c r="Z141" s="171">
        <v>0</v>
      </c>
      <c r="AA141" s="172">
        <f t="shared" si="8"/>
        <v>0</v>
      </c>
      <c r="AR141" s="18" t="s">
        <v>363</v>
      </c>
      <c r="AT141" s="18" t="s">
        <v>182</v>
      </c>
      <c r="AU141" s="18" t="s">
        <v>86</v>
      </c>
      <c r="AY141" s="18" t="s">
        <v>181</v>
      </c>
      <c r="BE141" s="113">
        <f t="shared" si="9"/>
        <v>0</v>
      </c>
      <c r="BF141" s="113">
        <f t="shared" si="10"/>
        <v>0</v>
      </c>
      <c r="BG141" s="113">
        <f t="shared" si="11"/>
        <v>0</v>
      </c>
      <c r="BH141" s="113">
        <f t="shared" si="12"/>
        <v>0</v>
      </c>
      <c r="BI141" s="113">
        <f t="shared" si="13"/>
        <v>0</v>
      </c>
      <c r="BJ141" s="18" t="s">
        <v>86</v>
      </c>
      <c r="BK141" s="113">
        <f t="shared" si="14"/>
        <v>0</v>
      </c>
      <c r="BL141" s="18" t="s">
        <v>363</v>
      </c>
      <c r="BM141" s="18" t="s">
        <v>293</v>
      </c>
    </row>
    <row r="142" spans="2:65" s="1" customFormat="1" ht="22.5" customHeight="1">
      <c r="B142" s="137"/>
      <c r="C142" s="173" t="s">
        <v>237</v>
      </c>
      <c r="D142" s="173" t="s">
        <v>356</v>
      </c>
      <c r="E142" s="174" t="s">
        <v>1187</v>
      </c>
      <c r="F142" s="311" t="s">
        <v>1188</v>
      </c>
      <c r="G142" s="311"/>
      <c r="H142" s="311"/>
      <c r="I142" s="311"/>
      <c r="J142" s="175" t="s">
        <v>1189</v>
      </c>
      <c r="K142" s="176">
        <v>11</v>
      </c>
      <c r="L142" s="312"/>
      <c r="M142" s="312"/>
      <c r="N142" s="313">
        <f t="shared" si="5"/>
        <v>0</v>
      </c>
      <c r="O142" s="310"/>
      <c r="P142" s="310"/>
      <c r="Q142" s="310"/>
      <c r="R142" s="140"/>
      <c r="T142" s="170" t="s">
        <v>5</v>
      </c>
      <c r="U142" s="43" t="s">
        <v>42</v>
      </c>
      <c r="V142" s="35"/>
      <c r="W142" s="171">
        <f t="shared" si="6"/>
        <v>0</v>
      </c>
      <c r="X142" s="171">
        <v>1.4999999999999999E-4</v>
      </c>
      <c r="Y142" s="171">
        <f t="shared" si="7"/>
        <v>1.6499999999999998E-3</v>
      </c>
      <c r="Z142" s="171">
        <v>0</v>
      </c>
      <c r="AA142" s="172">
        <f t="shared" si="8"/>
        <v>0</v>
      </c>
      <c r="AR142" s="18" t="s">
        <v>940</v>
      </c>
      <c r="AT142" s="18" t="s">
        <v>356</v>
      </c>
      <c r="AU142" s="18" t="s">
        <v>86</v>
      </c>
      <c r="AY142" s="18" t="s">
        <v>181</v>
      </c>
      <c r="BE142" s="113">
        <f t="shared" si="9"/>
        <v>0</v>
      </c>
      <c r="BF142" s="113">
        <f t="shared" si="10"/>
        <v>0</v>
      </c>
      <c r="BG142" s="113">
        <f t="shared" si="11"/>
        <v>0</v>
      </c>
      <c r="BH142" s="113">
        <f t="shared" si="12"/>
        <v>0</v>
      </c>
      <c r="BI142" s="113">
        <f t="shared" si="13"/>
        <v>0</v>
      </c>
      <c r="BJ142" s="18" t="s">
        <v>86</v>
      </c>
      <c r="BK142" s="113">
        <f t="shared" si="14"/>
        <v>0</v>
      </c>
      <c r="BL142" s="18" t="s">
        <v>363</v>
      </c>
      <c r="BM142" s="18" t="s">
        <v>299</v>
      </c>
    </row>
    <row r="143" spans="2:65" s="1" customFormat="1" ht="31.5" customHeight="1">
      <c r="B143" s="137"/>
      <c r="C143" s="166" t="s">
        <v>240</v>
      </c>
      <c r="D143" s="166" t="s">
        <v>182</v>
      </c>
      <c r="E143" s="167" t="s">
        <v>1190</v>
      </c>
      <c r="F143" s="308" t="s">
        <v>1191</v>
      </c>
      <c r="G143" s="308"/>
      <c r="H143" s="308"/>
      <c r="I143" s="308"/>
      <c r="J143" s="168" t="s">
        <v>345</v>
      </c>
      <c r="K143" s="169">
        <v>17</v>
      </c>
      <c r="L143" s="309"/>
      <c r="M143" s="309"/>
      <c r="N143" s="310">
        <f t="shared" si="5"/>
        <v>0</v>
      </c>
      <c r="O143" s="310"/>
      <c r="P143" s="310"/>
      <c r="Q143" s="310"/>
      <c r="R143" s="140"/>
      <c r="T143" s="170" t="s">
        <v>5</v>
      </c>
      <c r="U143" s="43" t="s">
        <v>42</v>
      </c>
      <c r="V143" s="35"/>
      <c r="W143" s="171">
        <f t="shared" si="6"/>
        <v>0</v>
      </c>
      <c r="X143" s="171">
        <v>0</v>
      </c>
      <c r="Y143" s="171">
        <f t="shared" si="7"/>
        <v>0</v>
      </c>
      <c r="Z143" s="171">
        <v>0</v>
      </c>
      <c r="AA143" s="172">
        <f t="shared" si="8"/>
        <v>0</v>
      </c>
      <c r="AR143" s="18" t="s">
        <v>363</v>
      </c>
      <c r="AT143" s="18" t="s">
        <v>182</v>
      </c>
      <c r="AU143" s="18" t="s">
        <v>86</v>
      </c>
      <c r="AY143" s="18" t="s">
        <v>181</v>
      </c>
      <c r="BE143" s="113">
        <f t="shared" si="9"/>
        <v>0</v>
      </c>
      <c r="BF143" s="113">
        <f t="shared" si="10"/>
        <v>0</v>
      </c>
      <c r="BG143" s="113">
        <f t="shared" si="11"/>
        <v>0</v>
      </c>
      <c r="BH143" s="113">
        <f t="shared" si="12"/>
        <v>0</v>
      </c>
      <c r="BI143" s="113">
        <f t="shared" si="13"/>
        <v>0</v>
      </c>
      <c r="BJ143" s="18" t="s">
        <v>86</v>
      </c>
      <c r="BK143" s="113">
        <f t="shared" si="14"/>
        <v>0</v>
      </c>
      <c r="BL143" s="18" t="s">
        <v>363</v>
      </c>
      <c r="BM143" s="18" t="s">
        <v>305</v>
      </c>
    </row>
    <row r="144" spans="2:65" s="1" customFormat="1" ht="22.5" customHeight="1">
      <c r="B144" s="137"/>
      <c r="C144" s="166" t="s">
        <v>243</v>
      </c>
      <c r="D144" s="166" t="s">
        <v>182</v>
      </c>
      <c r="E144" s="167" t="s">
        <v>1096</v>
      </c>
      <c r="F144" s="308" t="s">
        <v>1141</v>
      </c>
      <c r="G144" s="308"/>
      <c r="H144" s="308"/>
      <c r="I144" s="308"/>
      <c r="J144" s="168" t="s">
        <v>372</v>
      </c>
      <c r="K144" s="192">
        <v>21.184999999999999</v>
      </c>
      <c r="L144" s="309"/>
      <c r="M144" s="309"/>
      <c r="N144" s="310">
        <f t="shared" si="5"/>
        <v>0</v>
      </c>
      <c r="O144" s="310"/>
      <c r="P144" s="310"/>
      <c r="Q144" s="310"/>
      <c r="R144" s="140"/>
      <c r="T144" s="170" t="s">
        <v>5</v>
      </c>
      <c r="U144" s="43" t="s">
        <v>42</v>
      </c>
      <c r="V144" s="35"/>
      <c r="W144" s="171">
        <f t="shared" si="6"/>
        <v>0</v>
      </c>
      <c r="X144" s="171">
        <v>0</v>
      </c>
      <c r="Y144" s="171">
        <f t="shared" si="7"/>
        <v>0</v>
      </c>
      <c r="Z144" s="171">
        <v>0</v>
      </c>
      <c r="AA144" s="172">
        <f t="shared" si="8"/>
        <v>0</v>
      </c>
      <c r="AR144" s="18" t="s">
        <v>363</v>
      </c>
      <c r="AT144" s="18" t="s">
        <v>182</v>
      </c>
      <c r="AU144" s="18" t="s">
        <v>86</v>
      </c>
      <c r="AY144" s="18" t="s">
        <v>181</v>
      </c>
      <c r="BE144" s="113">
        <f t="shared" si="9"/>
        <v>0</v>
      </c>
      <c r="BF144" s="113">
        <f t="shared" si="10"/>
        <v>0</v>
      </c>
      <c r="BG144" s="113">
        <f t="shared" si="11"/>
        <v>0</v>
      </c>
      <c r="BH144" s="113">
        <f t="shared" si="12"/>
        <v>0</v>
      </c>
      <c r="BI144" s="113">
        <f t="shared" si="13"/>
        <v>0</v>
      </c>
      <c r="BJ144" s="18" t="s">
        <v>86</v>
      </c>
      <c r="BK144" s="113">
        <f t="shared" si="14"/>
        <v>0</v>
      </c>
      <c r="BL144" s="18" t="s">
        <v>363</v>
      </c>
      <c r="BM144" s="18" t="s">
        <v>311</v>
      </c>
    </row>
    <row r="145" spans="2:65" s="1" customFormat="1" ht="22.5" customHeight="1">
      <c r="B145" s="137"/>
      <c r="C145" s="166" t="s">
        <v>246</v>
      </c>
      <c r="D145" s="166" t="s">
        <v>182</v>
      </c>
      <c r="E145" s="167" t="s">
        <v>1099</v>
      </c>
      <c r="F145" s="308" t="s">
        <v>1100</v>
      </c>
      <c r="G145" s="308"/>
      <c r="H145" s="308"/>
      <c r="I145" s="308"/>
      <c r="J145" s="168" t="s">
        <v>372</v>
      </c>
      <c r="K145" s="192">
        <v>26.861999999999998</v>
      </c>
      <c r="L145" s="309"/>
      <c r="M145" s="309"/>
      <c r="N145" s="310">
        <f t="shared" si="5"/>
        <v>0</v>
      </c>
      <c r="O145" s="310"/>
      <c r="P145" s="310"/>
      <c r="Q145" s="310"/>
      <c r="R145" s="140"/>
      <c r="T145" s="170" t="s">
        <v>5</v>
      </c>
      <c r="U145" s="43" t="s">
        <v>42</v>
      </c>
      <c r="V145" s="35"/>
      <c r="W145" s="171">
        <f t="shared" si="6"/>
        <v>0</v>
      </c>
      <c r="X145" s="171">
        <v>0</v>
      </c>
      <c r="Y145" s="171">
        <f t="shared" si="7"/>
        <v>0</v>
      </c>
      <c r="Z145" s="171">
        <v>0</v>
      </c>
      <c r="AA145" s="172">
        <f t="shared" si="8"/>
        <v>0</v>
      </c>
      <c r="AR145" s="18" t="s">
        <v>363</v>
      </c>
      <c r="AT145" s="18" t="s">
        <v>182</v>
      </c>
      <c r="AU145" s="18" t="s">
        <v>86</v>
      </c>
      <c r="AY145" s="18" t="s">
        <v>181</v>
      </c>
      <c r="BE145" s="113">
        <f t="shared" si="9"/>
        <v>0</v>
      </c>
      <c r="BF145" s="113">
        <f t="shared" si="10"/>
        <v>0</v>
      </c>
      <c r="BG145" s="113">
        <f t="shared" si="11"/>
        <v>0</v>
      </c>
      <c r="BH145" s="113">
        <f t="shared" si="12"/>
        <v>0</v>
      </c>
      <c r="BI145" s="113">
        <f t="shared" si="13"/>
        <v>0</v>
      </c>
      <c r="BJ145" s="18" t="s">
        <v>86</v>
      </c>
      <c r="BK145" s="113">
        <f t="shared" si="14"/>
        <v>0</v>
      </c>
      <c r="BL145" s="18" t="s">
        <v>363</v>
      </c>
      <c r="BM145" s="18" t="s">
        <v>316</v>
      </c>
    </row>
    <row r="146" spans="2:65" s="1" customFormat="1" ht="50.1" customHeight="1">
      <c r="B146" s="34"/>
      <c r="C146" s="35"/>
      <c r="D146" s="157" t="s">
        <v>619</v>
      </c>
      <c r="E146" s="35"/>
      <c r="F146" s="35"/>
      <c r="G146" s="35"/>
      <c r="H146" s="35"/>
      <c r="I146" s="35"/>
      <c r="J146" s="35"/>
      <c r="K146" s="35"/>
      <c r="L146" s="35"/>
      <c r="M146" s="35"/>
      <c r="N146" s="316">
        <f>BK146</f>
        <v>0</v>
      </c>
      <c r="O146" s="317"/>
      <c r="P146" s="317"/>
      <c r="Q146" s="317"/>
      <c r="R146" s="36"/>
      <c r="T146" s="177"/>
      <c r="U146" s="55"/>
      <c r="V146" s="55"/>
      <c r="W146" s="55"/>
      <c r="X146" s="55"/>
      <c r="Y146" s="55"/>
      <c r="Z146" s="55"/>
      <c r="AA146" s="57"/>
      <c r="AT146" s="18" t="s">
        <v>74</v>
      </c>
      <c r="AU146" s="18" t="s">
        <v>75</v>
      </c>
      <c r="AY146" s="18" t="s">
        <v>620</v>
      </c>
      <c r="BK146" s="113">
        <v>0</v>
      </c>
    </row>
    <row r="147" spans="2:65" s="1" customFormat="1" ht="6.9" customHeight="1">
      <c r="B147" s="58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60"/>
    </row>
  </sheetData>
  <mergeCells count="143">
    <mergeCell ref="N119:Q119"/>
    <mergeCell ref="N120:Q120"/>
    <mergeCell ref="N121:Q121"/>
    <mergeCell ref="N146:Q146"/>
    <mergeCell ref="H1:K1"/>
    <mergeCell ref="S2:AC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L101:Q101"/>
    <mergeCell ref="C107:Q107"/>
    <mergeCell ref="F109:P109"/>
    <mergeCell ref="F110:P110"/>
    <mergeCell ref="F111:P111"/>
    <mergeCell ref="M113:P113"/>
    <mergeCell ref="M115:Q115"/>
    <mergeCell ref="M116:Q116"/>
    <mergeCell ref="F118:I118"/>
    <mergeCell ref="L118:M118"/>
    <mergeCell ref="N118:Q118"/>
    <mergeCell ref="D95:H95"/>
    <mergeCell ref="N95:Q95"/>
    <mergeCell ref="D96:H96"/>
    <mergeCell ref="N96:Q96"/>
    <mergeCell ref="D97:H97"/>
    <mergeCell ref="N97:Q97"/>
    <mergeCell ref="D98:H98"/>
    <mergeCell ref="N98:Q98"/>
    <mergeCell ref="N99:Q99"/>
    <mergeCell ref="M85:Q85"/>
    <mergeCell ref="C87:G87"/>
    <mergeCell ref="N87:Q87"/>
    <mergeCell ref="N89:Q89"/>
    <mergeCell ref="N90:Q90"/>
    <mergeCell ref="N91:Q91"/>
    <mergeCell ref="N93:Q93"/>
    <mergeCell ref="D94:H94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18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37"/>
  <sheetViews>
    <sheetView showGridLines="0" workbookViewId="0">
      <pane ySplit="1" topLeftCell="A6" activePane="bottomLeft" state="frozen"/>
      <selection pane="bottomLeft" activeCell="H33" sqref="H33:J33"/>
    </sheetView>
  </sheetViews>
  <sheetFormatPr defaultRowHeight="12"/>
  <cols>
    <col min="1" max="1" width="8.140625" customWidth="1"/>
    <col min="2" max="2" width="1.7109375" customWidth="1"/>
    <col min="3" max="4" width="4.140625" customWidth="1"/>
    <col min="5" max="5" width="17.140625" customWidth="1"/>
    <col min="6" max="7" width="11.140625" customWidth="1"/>
    <col min="8" max="8" width="12.28515625" customWidth="1"/>
    <col min="9" max="9" width="7" customWidth="1"/>
    <col min="10" max="10" width="5.140625" customWidth="1"/>
    <col min="11" max="11" width="11.28515625" customWidth="1"/>
    <col min="12" max="12" width="12" customWidth="1"/>
    <col min="13" max="14" width="6" customWidth="1"/>
    <col min="15" max="15" width="2" customWidth="1"/>
    <col min="16" max="16" width="12.285156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140625" hidden="1" customWidth="1"/>
    <col min="22" max="22" width="12.140625" hidden="1" customWidth="1"/>
    <col min="23" max="23" width="16.140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140625" hidden="1" customWidth="1"/>
    <col min="29" max="29" width="11" customWidth="1"/>
    <col min="30" max="30" width="15" customWidth="1"/>
    <col min="31" max="31" width="16.140625" customWidth="1"/>
    <col min="44" max="65" width="9.1406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133</v>
      </c>
      <c r="G1" s="14"/>
      <c r="H1" s="320" t="s">
        <v>134</v>
      </c>
      <c r="I1" s="320"/>
      <c r="J1" s="320"/>
      <c r="K1" s="320"/>
      <c r="L1" s="14" t="s">
        <v>135</v>
      </c>
      <c r="M1" s="12"/>
      <c r="N1" s="12"/>
      <c r="O1" s="13" t="s">
        <v>136</v>
      </c>
      <c r="P1" s="12"/>
      <c r="Q1" s="12"/>
      <c r="R1" s="12"/>
      <c r="S1" s="14" t="s">
        <v>137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>
      <c r="C2" s="235" t="s">
        <v>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79" t="s">
        <v>8</v>
      </c>
      <c r="T2" s="280"/>
      <c r="U2" s="280"/>
      <c r="V2" s="280"/>
      <c r="W2" s="280"/>
      <c r="X2" s="280"/>
      <c r="Y2" s="280"/>
      <c r="Z2" s="280"/>
      <c r="AA2" s="280"/>
      <c r="AB2" s="280"/>
      <c r="AC2" s="280"/>
      <c r="AT2" s="18" t="s">
        <v>101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75</v>
      </c>
    </row>
    <row r="4" spans="1:66" ht="36.9" customHeight="1">
      <c r="B4" s="22"/>
      <c r="C4" s="237" t="s">
        <v>138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"/>
      <c r="T4" s="24" t="s">
        <v>12</v>
      </c>
      <c r="AT4" s="18" t="s">
        <v>6</v>
      </c>
    </row>
    <row r="5" spans="1:66" ht="6.9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18</v>
      </c>
      <c r="E6" s="26"/>
      <c r="F6" s="286" t="str">
        <f>'Rekapitulácia stavby'!K6</f>
        <v>Novostavba materskej školy na parcele č.370/12, Púchov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6"/>
      <c r="R6" s="23"/>
    </row>
    <row r="7" spans="1:66" ht="25.35" customHeight="1">
      <c r="B7" s="22"/>
      <c r="C7" s="26"/>
      <c r="D7" s="30" t="s">
        <v>139</v>
      </c>
      <c r="E7" s="26"/>
      <c r="F7" s="286" t="s">
        <v>140</v>
      </c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6"/>
      <c r="R7" s="23"/>
    </row>
    <row r="8" spans="1:66" s="1" customFormat="1" ht="32.85" customHeight="1">
      <c r="B8" s="34"/>
      <c r="C8" s="35"/>
      <c r="D8" s="29" t="s">
        <v>141</v>
      </c>
      <c r="E8" s="35"/>
      <c r="F8" s="243" t="s">
        <v>1192</v>
      </c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35"/>
      <c r="R8" s="36"/>
    </row>
    <row r="9" spans="1:66" s="1" customFormat="1" ht="14.4" customHeight="1">
      <c r="B9" s="34"/>
      <c r="C9" s="35"/>
      <c r="D9" s="30" t="s">
        <v>20</v>
      </c>
      <c r="E9" s="35"/>
      <c r="F9" s="28" t="s">
        <v>5</v>
      </c>
      <c r="G9" s="35"/>
      <c r="H9" s="35"/>
      <c r="I9" s="35"/>
      <c r="J9" s="35"/>
      <c r="K9" s="35"/>
      <c r="L9" s="35"/>
      <c r="M9" s="30" t="s">
        <v>21</v>
      </c>
      <c r="N9" s="35"/>
      <c r="O9" s="28" t="s">
        <v>5</v>
      </c>
      <c r="P9" s="35"/>
      <c r="Q9" s="35"/>
      <c r="R9" s="36"/>
    </row>
    <row r="10" spans="1:66" s="1" customFormat="1" ht="14.4" customHeight="1">
      <c r="B10" s="34"/>
      <c r="C10" s="35"/>
      <c r="D10" s="30" t="s">
        <v>22</v>
      </c>
      <c r="E10" s="35"/>
      <c r="F10" s="28" t="s">
        <v>23</v>
      </c>
      <c r="G10" s="35"/>
      <c r="H10" s="35"/>
      <c r="I10" s="35"/>
      <c r="J10" s="35"/>
      <c r="K10" s="35"/>
      <c r="L10" s="35"/>
      <c r="M10" s="30" t="s">
        <v>24</v>
      </c>
      <c r="N10" s="35"/>
      <c r="O10" s="289">
        <f>'Rekapitulácia stavby'!AN8</f>
        <v>43097</v>
      </c>
      <c r="P10" s="290"/>
      <c r="Q10" s="35"/>
      <c r="R10" s="36"/>
    </row>
    <row r="11" spans="1:66" s="1" customFormat="1" ht="10.65" customHeight="1"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/>
    </row>
    <row r="12" spans="1:66" s="1" customFormat="1" ht="14.4" customHeight="1">
      <c r="B12" s="34"/>
      <c r="C12" s="35"/>
      <c r="D12" s="30" t="s">
        <v>25</v>
      </c>
      <c r="E12" s="35"/>
      <c r="F12" s="35"/>
      <c r="G12" s="35"/>
      <c r="H12" s="35"/>
      <c r="I12" s="35"/>
      <c r="J12" s="35"/>
      <c r="K12" s="35"/>
      <c r="L12" s="35"/>
      <c r="M12" s="30" t="s">
        <v>26</v>
      </c>
      <c r="N12" s="35"/>
      <c r="O12" s="241" t="s">
        <v>5</v>
      </c>
      <c r="P12" s="241"/>
      <c r="Q12" s="35"/>
      <c r="R12" s="36"/>
    </row>
    <row r="13" spans="1:66" s="1" customFormat="1" ht="18" customHeight="1">
      <c r="B13" s="34"/>
      <c r="C13" s="35"/>
      <c r="D13" s="35"/>
      <c r="E13" s="28" t="s">
        <v>27</v>
      </c>
      <c r="F13" s="35"/>
      <c r="G13" s="35"/>
      <c r="H13" s="35"/>
      <c r="I13" s="35"/>
      <c r="J13" s="35"/>
      <c r="K13" s="35"/>
      <c r="L13" s="35"/>
      <c r="M13" s="30" t="s">
        <v>28</v>
      </c>
      <c r="N13" s="35"/>
      <c r="O13" s="241" t="s">
        <v>5</v>
      </c>
      <c r="P13" s="241"/>
      <c r="Q13" s="35"/>
      <c r="R13" s="36"/>
    </row>
    <row r="14" spans="1:66" s="1" customFormat="1" ht="6.9" customHeight="1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</row>
    <row r="15" spans="1:66" s="1" customFormat="1" ht="14.4" customHeight="1">
      <c r="B15" s="34"/>
      <c r="C15" s="35"/>
      <c r="D15" s="30" t="s">
        <v>29</v>
      </c>
      <c r="E15" s="35"/>
      <c r="F15" s="35"/>
      <c r="G15" s="35"/>
      <c r="H15" s="35"/>
      <c r="I15" s="35"/>
      <c r="J15" s="35"/>
      <c r="K15" s="35"/>
      <c r="L15" s="35"/>
      <c r="M15" s="30" t="s">
        <v>26</v>
      </c>
      <c r="N15" s="35"/>
      <c r="O15" s="291" t="str">
        <f>IF('Rekapitulácia stavby'!AN13="","",'Rekapitulácia stavby'!AN13)</f>
        <v>36 833 380</v>
      </c>
      <c r="P15" s="241"/>
      <c r="Q15" s="35"/>
      <c r="R15" s="36"/>
    </row>
    <row r="16" spans="1:66" s="1" customFormat="1" ht="18" customHeight="1">
      <c r="B16" s="34"/>
      <c r="C16" s="35"/>
      <c r="D16" s="35"/>
      <c r="E16" s="291" t="str">
        <f>IF('Rekapitulácia stavby'!E14="","",'Rekapitulácia stavby'!E14)</f>
        <v>M - SILNICE SK s.r.o.</v>
      </c>
      <c r="F16" s="292"/>
      <c r="G16" s="292"/>
      <c r="H16" s="292"/>
      <c r="I16" s="292"/>
      <c r="J16" s="292"/>
      <c r="K16" s="292"/>
      <c r="L16" s="292"/>
      <c r="M16" s="30" t="s">
        <v>28</v>
      </c>
      <c r="N16" s="35"/>
      <c r="O16" s="291" t="str">
        <f>IF('Rekapitulácia stavby'!AN14="","",'Rekapitulácia stavby'!AN14)</f>
        <v>SK2022448098</v>
      </c>
      <c r="P16" s="241"/>
      <c r="Q16" s="35"/>
      <c r="R16" s="36"/>
    </row>
    <row r="17" spans="2:18" s="1" customFormat="1" ht="6.9" customHeight="1"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/>
    </row>
    <row r="18" spans="2:18" s="1" customFormat="1" ht="14.4" customHeight="1">
      <c r="B18" s="34"/>
      <c r="C18" s="35"/>
      <c r="D18" s="30" t="s">
        <v>31</v>
      </c>
      <c r="E18" s="35"/>
      <c r="F18" s="35"/>
      <c r="G18" s="35"/>
      <c r="H18" s="35"/>
      <c r="I18" s="35"/>
      <c r="J18" s="35"/>
      <c r="K18" s="35"/>
      <c r="L18" s="35"/>
      <c r="M18" s="30" t="s">
        <v>26</v>
      </c>
      <c r="N18" s="35"/>
      <c r="O18" s="241" t="s">
        <v>5</v>
      </c>
      <c r="P18" s="241"/>
      <c r="Q18" s="35"/>
      <c r="R18" s="36"/>
    </row>
    <row r="19" spans="2:18" s="1" customFormat="1" ht="18" customHeight="1">
      <c r="B19" s="34"/>
      <c r="C19" s="35"/>
      <c r="D19" s="35"/>
      <c r="E19" s="28" t="s">
        <v>32</v>
      </c>
      <c r="F19" s="35"/>
      <c r="G19" s="35"/>
      <c r="H19" s="35"/>
      <c r="I19" s="35"/>
      <c r="J19" s="35"/>
      <c r="K19" s="35"/>
      <c r="L19" s="35"/>
      <c r="M19" s="30" t="s">
        <v>28</v>
      </c>
      <c r="N19" s="35"/>
      <c r="O19" s="241" t="s">
        <v>5</v>
      </c>
      <c r="P19" s="241"/>
      <c r="Q19" s="35"/>
      <c r="R19" s="36"/>
    </row>
    <row r="20" spans="2:18" s="1" customFormat="1" ht="6.9" customHeight="1"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6"/>
    </row>
    <row r="21" spans="2:18" s="1" customFormat="1" ht="14.4" customHeight="1">
      <c r="B21" s="34"/>
      <c r="C21" s="35"/>
      <c r="D21" s="30" t="s">
        <v>34</v>
      </c>
      <c r="E21" s="35"/>
      <c r="F21" s="35"/>
      <c r="G21" s="35"/>
      <c r="H21" s="35"/>
      <c r="I21" s="35"/>
      <c r="J21" s="35"/>
      <c r="K21" s="35"/>
      <c r="L21" s="35"/>
      <c r="M21" s="30" t="s">
        <v>26</v>
      </c>
      <c r="N21" s="35"/>
      <c r="O21" s="241" t="str">
        <f>IF('Rekapitulácia stavby'!AN19="","",'Rekapitulácia stavby'!AN19)</f>
        <v/>
      </c>
      <c r="P21" s="241"/>
      <c r="Q21" s="35"/>
      <c r="R21" s="36"/>
    </row>
    <row r="22" spans="2:18" s="1" customFormat="1" ht="18" customHeight="1">
      <c r="B22" s="34"/>
      <c r="C22" s="35"/>
      <c r="D22" s="35"/>
      <c r="E22" s="28" t="str">
        <f>IF('Rekapitulácia stavby'!E20="","",'Rekapitulácia stavby'!E20)</f>
        <v xml:space="preserve"> </v>
      </c>
      <c r="F22" s="35"/>
      <c r="G22" s="35"/>
      <c r="H22" s="35"/>
      <c r="I22" s="35"/>
      <c r="J22" s="35"/>
      <c r="K22" s="35"/>
      <c r="L22" s="35"/>
      <c r="M22" s="30" t="s">
        <v>28</v>
      </c>
      <c r="N22" s="35"/>
      <c r="O22" s="241" t="str">
        <f>IF('Rekapitulácia stavby'!AN20="","",'Rekapitulácia stavby'!AN20)</f>
        <v/>
      </c>
      <c r="P22" s="241"/>
      <c r="Q22" s="35"/>
      <c r="R22" s="36"/>
    </row>
    <row r="23" spans="2:18" s="1" customFormat="1" ht="6.9" customHeight="1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4.4" customHeight="1">
      <c r="B24" s="34"/>
      <c r="C24" s="35"/>
      <c r="D24" s="30" t="s">
        <v>35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</row>
    <row r="25" spans="2:18" s="1" customFormat="1" ht="22.5" customHeight="1">
      <c r="B25" s="34"/>
      <c r="C25" s="35"/>
      <c r="D25" s="35"/>
      <c r="E25" s="246" t="s">
        <v>5</v>
      </c>
      <c r="F25" s="246"/>
      <c r="G25" s="246"/>
      <c r="H25" s="246"/>
      <c r="I25" s="246"/>
      <c r="J25" s="246"/>
      <c r="K25" s="246"/>
      <c r="L25" s="246"/>
      <c r="M25" s="35"/>
      <c r="N25" s="35"/>
      <c r="O25" s="35"/>
      <c r="P25" s="35"/>
      <c r="Q25" s="35"/>
      <c r="R25" s="36"/>
    </row>
    <row r="26" spans="2:18" s="1" customFormat="1" ht="6.9" customHeight="1"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6"/>
    </row>
    <row r="27" spans="2:18" s="1" customFormat="1" ht="6.9" customHeight="1">
      <c r="B27" s="34"/>
      <c r="C27" s="35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35"/>
      <c r="R27" s="36"/>
    </row>
    <row r="28" spans="2:18" s="1" customFormat="1" ht="14.4" customHeight="1">
      <c r="B28" s="34"/>
      <c r="C28" s="35"/>
      <c r="D28" s="122" t="s">
        <v>143</v>
      </c>
      <c r="E28" s="35"/>
      <c r="F28" s="35"/>
      <c r="G28" s="35"/>
      <c r="H28" s="35"/>
      <c r="I28" s="35"/>
      <c r="J28" s="35"/>
      <c r="K28" s="35"/>
      <c r="L28" s="35"/>
      <c r="M28" s="247">
        <f>N89</f>
        <v>6212</v>
      </c>
      <c r="N28" s="247"/>
      <c r="O28" s="247"/>
      <c r="P28" s="247"/>
      <c r="Q28" s="35"/>
      <c r="R28" s="36"/>
    </row>
    <row r="29" spans="2:18" s="1" customFormat="1" ht="14.4" customHeight="1">
      <c r="B29" s="34"/>
      <c r="C29" s="35"/>
      <c r="D29" s="33" t="s">
        <v>127</v>
      </c>
      <c r="E29" s="35"/>
      <c r="F29" s="35"/>
      <c r="G29" s="35"/>
      <c r="H29" s="35"/>
      <c r="I29" s="35"/>
      <c r="J29" s="35"/>
      <c r="K29" s="35"/>
      <c r="L29" s="35"/>
      <c r="M29" s="247">
        <f>N92</f>
        <v>0</v>
      </c>
      <c r="N29" s="247"/>
      <c r="O29" s="247"/>
      <c r="P29" s="247"/>
      <c r="Q29" s="35"/>
      <c r="R29" s="36"/>
    </row>
    <row r="30" spans="2:18" s="1" customFormat="1" ht="6.9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6"/>
    </row>
    <row r="31" spans="2:18" s="1" customFormat="1" ht="25.35" customHeight="1">
      <c r="B31" s="34"/>
      <c r="C31" s="35"/>
      <c r="D31" s="123" t="s">
        <v>38</v>
      </c>
      <c r="E31" s="35"/>
      <c r="F31" s="35"/>
      <c r="G31" s="35"/>
      <c r="H31" s="35"/>
      <c r="I31" s="35"/>
      <c r="J31" s="35"/>
      <c r="K31" s="35"/>
      <c r="L31" s="35"/>
      <c r="M31" s="293">
        <f>ROUND(M28+M29,2)</f>
        <v>6212</v>
      </c>
      <c r="N31" s="288"/>
      <c r="O31" s="288"/>
      <c r="P31" s="288"/>
      <c r="Q31" s="35"/>
      <c r="R31" s="36"/>
    </row>
    <row r="32" spans="2:18" s="1" customFormat="1" ht="6.9" customHeight="1">
      <c r="B32" s="34"/>
      <c r="C32" s="35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35"/>
      <c r="R32" s="36"/>
    </row>
    <row r="33" spans="2:18" s="1" customFormat="1" ht="14.4" customHeight="1">
      <c r="B33" s="34"/>
      <c r="C33" s="35"/>
      <c r="D33" s="41" t="s">
        <v>39</v>
      </c>
      <c r="E33" s="41" t="s">
        <v>40</v>
      </c>
      <c r="F33" s="42">
        <v>0.2</v>
      </c>
      <c r="G33" s="124" t="s">
        <v>41</v>
      </c>
      <c r="H33" s="294">
        <f>(SUM(BE92:BE99)+SUM(BE118:BE135))</f>
        <v>0</v>
      </c>
      <c r="I33" s="288"/>
      <c r="J33" s="288"/>
      <c r="K33" s="35"/>
      <c r="L33" s="35"/>
      <c r="M33" s="294">
        <f>ROUND((SUM(BE92:BE99)+SUM(BE118:BE135)), 2)*F33</f>
        <v>0</v>
      </c>
      <c r="N33" s="288"/>
      <c r="O33" s="288"/>
      <c r="P33" s="288"/>
      <c r="Q33" s="35"/>
      <c r="R33" s="36"/>
    </row>
    <row r="34" spans="2:18" s="1" customFormat="1" ht="14.4" customHeight="1">
      <c r="B34" s="34"/>
      <c r="C34" s="35"/>
      <c r="D34" s="35"/>
      <c r="E34" s="41" t="s">
        <v>42</v>
      </c>
      <c r="F34" s="42">
        <v>0.2</v>
      </c>
      <c r="G34" s="124" t="s">
        <v>41</v>
      </c>
      <c r="H34" s="294">
        <f>(SUM(BF92:BF99)+SUM(BF118:BF135))</f>
        <v>6212</v>
      </c>
      <c r="I34" s="288"/>
      <c r="J34" s="288"/>
      <c r="K34" s="35"/>
      <c r="L34" s="35"/>
      <c r="M34" s="294">
        <f>ROUND((SUM(BF92:BF99)+SUM(BF118:BF135)), 2)*F34</f>
        <v>1242.4000000000001</v>
      </c>
      <c r="N34" s="288"/>
      <c r="O34" s="288"/>
      <c r="P34" s="288"/>
      <c r="Q34" s="35"/>
      <c r="R34" s="36"/>
    </row>
    <row r="35" spans="2:18" s="1" customFormat="1" ht="14.4" hidden="1" customHeight="1">
      <c r="B35" s="34"/>
      <c r="C35" s="35"/>
      <c r="D35" s="35"/>
      <c r="E35" s="41" t="s">
        <v>43</v>
      </c>
      <c r="F35" s="42">
        <v>0.2</v>
      </c>
      <c r="G35" s="124" t="s">
        <v>41</v>
      </c>
      <c r="H35" s="294">
        <f>(SUM(BG92:BG99)+SUM(BG118:BG135))</f>
        <v>0</v>
      </c>
      <c r="I35" s="288"/>
      <c r="J35" s="288"/>
      <c r="K35" s="35"/>
      <c r="L35" s="35"/>
      <c r="M35" s="294">
        <v>0</v>
      </c>
      <c r="N35" s="288"/>
      <c r="O35" s="288"/>
      <c r="P35" s="288"/>
      <c r="Q35" s="35"/>
      <c r="R35" s="36"/>
    </row>
    <row r="36" spans="2:18" s="1" customFormat="1" ht="14.4" hidden="1" customHeight="1">
      <c r="B36" s="34"/>
      <c r="C36" s="35"/>
      <c r="D36" s="35"/>
      <c r="E36" s="41" t="s">
        <v>44</v>
      </c>
      <c r="F36" s="42">
        <v>0.2</v>
      </c>
      <c r="G36" s="124" t="s">
        <v>41</v>
      </c>
      <c r="H36" s="294">
        <f>(SUM(BH92:BH99)+SUM(BH118:BH135))</f>
        <v>0</v>
      </c>
      <c r="I36" s="288"/>
      <c r="J36" s="288"/>
      <c r="K36" s="35"/>
      <c r="L36" s="35"/>
      <c r="M36" s="294">
        <v>0</v>
      </c>
      <c r="N36" s="288"/>
      <c r="O36" s="288"/>
      <c r="P36" s="288"/>
      <c r="Q36" s="35"/>
      <c r="R36" s="36"/>
    </row>
    <row r="37" spans="2:18" s="1" customFormat="1" ht="14.4" hidden="1" customHeight="1">
      <c r="B37" s="34"/>
      <c r="C37" s="35"/>
      <c r="D37" s="35"/>
      <c r="E37" s="41" t="s">
        <v>45</v>
      </c>
      <c r="F37" s="42">
        <v>0</v>
      </c>
      <c r="G37" s="124" t="s">
        <v>41</v>
      </c>
      <c r="H37" s="294">
        <f>(SUM(BI92:BI99)+SUM(BI118:BI135))</f>
        <v>0</v>
      </c>
      <c r="I37" s="288"/>
      <c r="J37" s="288"/>
      <c r="K37" s="35"/>
      <c r="L37" s="35"/>
      <c r="M37" s="294">
        <v>0</v>
      </c>
      <c r="N37" s="288"/>
      <c r="O37" s="288"/>
      <c r="P37" s="288"/>
      <c r="Q37" s="35"/>
      <c r="R37" s="36"/>
    </row>
    <row r="38" spans="2:18" s="1" customFormat="1" ht="6.9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6"/>
    </row>
    <row r="39" spans="2:18" s="1" customFormat="1" ht="25.35" customHeight="1">
      <c r="B39" s="34"/>
      <c r="C39" s="120"/>
      <c r="D39" s="125" t="s">
        <v>46</v>
      </c>
      <c r="E39" s="74"/>
      <c r="F39" s="74"/>
      <c r="G39" s="126" t="s">
        <v>47</v>
      </c>
      <c r="H39" s="127" t="s">
        <v>48</v>
      </c>
      <c r="I39" s="74"/>
      <c r="J39" s="74"/>
      <c r="K39" s="74"/>
      <c r="L39" s="295">
        <f>SUM(M31:M37)</f>
        <v>7454.4</v>
      </c>
      <c r="M39" s="295"/>
      <c r="N39" s="295"/>
      <c r="O39" s="295"/>
      <c r="P39" s="296"/>
      <c r="Q39" s="120"/>
      <c r="R39" s="36"/>
    </row>
    <row r="40" spans="2:18" s="1" customFormat="1" ht="14.4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s="1" customFormat="1" ht="14.4" customHeight="1"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4.4">
      <c r="B50" s="34"/>
      <c r="C50" s="35"/>
      <c r="D50" s="49" t="s">
        <v>49</v>
      </c>
      <c r="E50" s="50"/>
      <c r="F50" s="50"/>
      <c r="G50" s="50"/>
      <c r="H50" s="51"/>
      <c r="I50" s="35"/>
      <c r="J50" s="49" t="s">
        <v>50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2"/>
      <c r="C51" s="26"/>
      <c r="D51" s="52"/>
      <c r="E51" s="26"/>
      <c r="F51" s="26"/>
      <c r="G51" s="26"/>
      <c r="H51" s="53"/>
      <c r="I51" s="26"/>
      <c r="J51" s="52"/>
      <c r="K51" s="26"/>
      <c r="L51" s="26"/>
      <c r="M51" s="26"/>
      <c r="N51" s="26"/>
      <c r="O51" s="26"/>
      <c r="P51" s="53"/>
      <c r="Q51" s="26"/>
      <c r="R51" s="23"/>
    </row>
    <row r="52" spans="2:18">
      <c r="B52" s="22"/>
      <c r="C52" s="26"/>
      <c r="D52" s="52"/>
      <c r="E52" s="26"/>
      <c r="F52" s="26"/>
      <c r="G52" s="26"/>
      <c r="H52" s="53"/>
      <c r="I52" s="26"/>
      <c r="J52" s="52"/>
      <c r="K52" s="26"/>
      <c r="L52" s="26"/>
      <c r="M52" s="26"/>
      <c r="N52" s="26"/>
      <c r="O52" s="26"/>
      <c r="P52" s="53"/>
      <c r="Q52" s="26"/>
      <c r="R52" s="23"/>
    </row>
    <row r="53" spans="2:18">
      <c r="B53" s="22"/>
      <c r="C53" s="26"/>
      <c r="D53" s="52"/>
      <c r="E53" s="26"/>
      <c r="F53" s="26"/>
      <c r="G53" s="26"/>
      <c r="H53" s="53"/>
      <c r="I53" s="26"/>
      <c r="J53" s="52"/>
      <c r="K53" s="26"/>
      <c r="L53" s="26"/>
      <c r="M53" s="26"/>
      <c r="N53" s="26"/>
      <c r="O53" s="26"/>
      <c r="P53" s="53"/>
      <c r="Q53" s="26"/>
      <c r="R53" s="23"/>
    </row>
    <row r="54" spans="2:18">
      <c r="B54" s="22"/>
      <c r="C54" s="26"/>
      <c r="D54" s="52"/>
      <c r="E54" s="26"/>
      <c r="F54" s="26"/>
      <c r="G54" s="26"/>
      <c r="H54" s="53"/>
      <c r="I54" s="26"/>
      <c r="J54" s="52"/>
      <c r="K54" s="26"/>
      <c r="L54" s="26"/>
      <c r="M54" s="26"/>
      <c r="N54" s="26"/>
      <c r="O54" s="26"/>
      <c r="P54" s="53"/>
      <c r="Q54" s="26"/>
      <c r="R54" s="23"/>
    </row>
    <row r="55" spans="2:18">
      <c r="B55" s="22"/>
      <c r="C55" s="26"/>
      <c r="D55" s="52"/>
      <c r="E55" s="26"/>
      <c r="F55" s="26"/>
      <c r="G55" s="26"/>
      <c r="H55" s="53"/>
      <c r="I55" s="26"/>
      <c r="J55" s="52"/>
      <c r="K55" s="26"/>
      <c r="L55" s="26"/>
      <c r="M55" s="26"/>
      <c r="N55" s="26"/>
      <c r="O55" s="26"/>
      <c r="P55" s="53"/>
      <c r="Q55" s="26"/>
      <c r="R55" s="23"/>
    </row>
    <row r="56" spans="2:18">
      <c r="B56" s="22"/>
      <c r="C56" s="26"/>
      <c r="D56" s="52"/>
      <c r="E56" s="26"/>
      <c r="F56" s="26"/>
      <c r="G56" s="26"/>
      <c r="H56" s="53"/>
      <c r="I56" s="26"/>
      <c r="J56" s="52"/>
      <c r="K56" s="26"/>
      <c r="L56" s="26"/>
      <c r="M56" s="26"/>
      <c r="N56" s="26"/>
      <c r="O56" s="26"/>
      <c r="P56" s="53"/>
      <c r="Q56" s="26"/>
      <c r="R56" s="23"/>
    </row>
    <row r="57" spans="2:18">
      <c r="B57" s="22"/>
      <c r="C57" s="26"/>
      <c r="D57" s="52"/>
      <c r="E57" s="26"/>
      <c r="F57" s="26"/>
      <c r="G57" s="26"/>
      <c r="H57" s="53"/>
      <c r="I57" s="26"/>
      <c r="J57" s="52"/>
      <c r="K57" s="26"/>
      <c r="L57" s="26"/>
      <c r="M57" s="26"/>
      <c r="N57" s="26"/>
      <c r="O57" s="26"/>
      <c r="P57" s="53"/>
      <c r="Q57" s="26"/>
      <c r="R57" s="23"/>
    </row>
    <row r="58" spans="2:18">
      <c r="B58" s="22"/>
      <c r="C58" s="26"/>
      <c r="D58" s="52"/>
      <c r="E58" s="26"/>
      <c r="F58" s="26"/>
      <c r="G58" s="26"/>
      <c r="H58" s="53"/>
      <c r="I58" s="26"/>
      <c r="J58" s="52"/>
      <c r="K58" s="26"/>
      <c r="L58" s="26"/>
      <c r="M58" s="26"/>
      <c r="N58" s="26"/>
      <c r="O58" s="26"/>
      <c r="P58" s="53"/>
      <c r="Q58" s="26"/>
      <c r="R58" s="23"/>
    </row>
    <row r="59" spans="2:18" s="1" customFormat="1" ht="14.4">
      <c r="B59" s="34"/>
      <c r="C59" s="35"/>
      <c r="D59" s="54" t="s">
        <v>51</v>
      </c>
      <c r="E59" s="55"/>
      <c r="F59" s="55"/>
      <c r="G59" s="56" t="s">
        <v>52</v>
      </c>
      <c r="H59" s="57"/>
      <c r="I59" s="35"/>
      <c r="J59" s="54" t="s">
        <v>51</v>
      </c>
      <c r="K59" s="55"/>
      <c r="L59" s="55"/>
      <c r="M59" s="55"/>
      <c r="N59" s="56" t="s">
        <v>52</v>
      </c>
      <c r="O59" s="55"/>
      <c r="P59" s="57"/>
      <c r="Q59" s="35"/>
      <c r="R59" s="36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4.4">
      <c r="B61" s="34"/>
      <c r="C61" s="35"/>
      <c r="D61" s="49" t="s">
        <v>53</v>
      </c>
      <c r="E61" s="50"/>
      <c r="F61" s="50"/>
      <c r="G61" s="50"/>
      <c r="H61" s="51"/>
      <c r="I61" s="35"/>
      <c r="J61" s="49" t="s">
        <v>54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2"/>
      <c r="C62" s="26"/>
      <c r="D62" s="52"/>
      <c r="E62" s="26"/>
      <c r="F62" s="26"/>
      <c r="G62" s="26"/>
      <c r="H62" s="53"/>
      <c r="I62" s="26"/>
      <c r="J62" s="52"/>
      <c r="K62" s="26"/>
      <c r="L62" s="26"/>
      <c r="M62" s="26"/>
      <c r="N62" s="26"/>
      <c r="O62" s="26"/>
      <c r="P62" s="53"/>
      <c r="Q62" s="26"/>
      <c r="R62" s="23"/>
    </row>
    <row r="63" spans="2:18">
      <c r="B63" s="22"/>
      <c r="C63" s="26"/>
      <c r="D63" s="52"/>
      <c r="E63" s="26"/>
      <c r="F63" s="26"/>
      <c r="G63" s="26"/>
      <c r="H63" s="53"/>
      <c r="I63" s="26"/>
      <c r="J63" s="52"/>
      <c r="K63" s="26"/>
      <c r="L63" s="26"/>
      <c r="M63" s="26"/>
      <c r="N63" s="26"/>
      <c r="O63" s="26"/>
      <c r="P63" s="53"/>
      <c r="Q63" s="26"/>
      <c r="R63" s="23"/>
    </row>
    <row r="64" spans="2:18">
      <c r="B64" s="22"/>
      <c r="C64" s="26"/>
      <c r="D64" s="52"/>
      <c r="E64" s="26"/>
      <c r="F64" s="26"/>
      <c r="G64" s="26"/>
      <c r="H64" s="53"/>
      <c r="I64" s="26"/>
      <c r="J64" s="52"/>
      <c r="K64" s="26"/>
      <c r="L64" s="26"/>
      <c r="M64" s="26"/>
      <c r="N64" s="26"/>
      <c r="O64" s="26"/>
      <c r="P64" s="53"/>
      <c r="Q64" s="26"/>
      <c r="R64" s="23"/>
    </row>
    <row r="65" spans="2:18">
      <c r="B65" s="22"/>
      <c r="C65" s="26"/>
      <c r="D65" s="52"/>
      <c r="E65" s="26"/>
      <c r="F65" s="26"/>
      <c r="G65" s="26"/>
      <c r="H65" s="53"/>
      <c r="I65" s="26"/>
      <c r="J65" s="52"/>
      <c r="K65" s="26"/>
      <c r="L65" s="26"/>
      <c r="M65" s="26"/>
      <c r="N65" s="26"/>
      <c r="O65" s="26"/>
      <c r="P65" s="53"/>
      <c r="Q65" s="26"/>
      <c r="R65" s="23"/>
    </row>
    <row r="66" spans="2:18">
      <c r="B66" s="22"/>
      <c r="C66" s="26"/>
      <c r="D66" s="52"/>
      <c r="E66" s="26"/>
      <c r="F66" s="26"/>
      <c r="G66" s="26"/>
      <c r="H66" s="53"/>
      <c r="I66" s="26"/>
      <c r="J66" s="52"/>
      <c r="K66" s="26"/>
      <c r="L66" s="26"/>
      <c r="M66" s="26"/>
      <c r="N66" s="26"/>
      <c r="O66" s="26"/>
      <c r="P66" s="53"/>
      <c r="Q66" s="26"/>
      <c r="R66" s="23"/>
    </row>
    <row r="67" spans="2:18">
      <c r="B67" s="22"/>
      <c r="C67" s="26"/>
      <c r="D67" s="52"/>
      <c r="E67" s="26"/>
      <c r="F67" s="26"/>
      <c r="G67" s="26"/>
      <c r="H67" s="53"/>
      <c r="I67" s="26"/>
      <c r="J67" s="52"/>
      <c r="K67" s="26"/>
      <c r="L67" s="26"/>
      <c r="M67" s="26"/>
      <c r="N67" s="26"/>
      <c r="O67" s="26"/>
      <c r="P67" s="53"/>
      <c r="Q67" s="26"/>
      <c r="R67" s="23"/>
    </row>
    <row r="68" spans="2:18">
      <c r="B68" s="22"/>
      <c r="C68" s="26"/>
      <c r="D68" s="52"/>
      <c r="E68" s="26"/>
      <c r="F68" s="26"/>
      <c r="G68" s="26"/>
      <c r="H68" s="53"/>
      <c r="I68" s="26"/>
      <c r="J68" s="52"/>
      <c r="K68" s="26"/>
      <c r="L68" s="26"/>
      <c r="M68" s="26"/>
      <c r="N68" s="26"/>
      <c r="O68" s="26"/>
      <c r="P68" s="53"/>
      <c r="Q68" s="26"/>
      <c r="R68" s="23"/>
    </row>
    <row r="69" spans="2:18">
      <c r="B69" s="22"/>
      <c r="C69" s="26"/>
      <c r="D69" s="52"/>
      <c r="E69" s="26"/>
      <c r="F69" s="26"/>
      <c r="G69" s="26"/>
      <c r="H69" s="53"/>
      <c r="I69" s="26"/>
      <c r="J69" s="52"/>
      <c r="K69" s="26"/>
      <c r="L69" s="26"/>
      <c r="M69" s="26"/>
      <c r="N69" s="26"/>
      <c r="O69" s="26"/>
      <c r="P69" s="53"/>
      <c r="Q69" s="26"/>
      <c r="R69" s="23"/>
    </row>
    <row r="70" spans="2:18" s="1" customFormat="1" ht="14.4">
      <c r="B70" s="34"/>
      <c r="C70" s="35"/>
      <c r="D70" s="54" t="s">
        <v>51</v>
      </c>
      <c r="E70" s="55"/>
      <c r="F70" s="55"/>
      <c r="G70" s="56" t="s">
        <v>52</v>
      </c>
      <c r="H70" s="57"/>
      <c r="I70" s="35"/>
      <c r="J70" s="54" t="s">
        <v>51</v>
      </c>
      <c r="K70" s="55"/>
      <c r="L70" s="55"/>
      <c r="M70" s="55"/>
      <c r="N70" s="56" t="s">
        <v>52</v>
      </c>
      <c r="O70" s="55"/>
      <c r="P70" s="57"/>
      <c r="Q70" s="35"/>
      <c r="R70" s="36"/>
    </row>
    <row r="71" spans="2:18" s="1" customFormat="1" ht="14.4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" customHeight="1">
      <c r="B76" s="34"/>
      <c r="C76" s="237" t="s">
        <v>144</v>
      </c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36"/>
    </row>
    <row r="77" spans="2:18" s="1" customFormat="1" ht="6.9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0" t="s">
        <v>18</v>
      </c>
      <c r="D78" s="35"/>
      <c r="E78" s="35"/>
      <c r="F78" s="286" t="str">
        <f>F6</f>
        <v>Novostavba materskej školy na parcele č.370/12, Púchov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5"/>
      <c r="R78" s="36"/>
    </row>
    <row r="79" spans="2:18" ht="30" customHeight="1">
      <c r="B79" s="22"/>
      <c r="C79" s="30" t="s">
        <v>139</v>
      </c>
      <c r="D79" s="26"/>
      <c r="E79" s="26"/>
      <c r="F79" s="286" t="s">
        <v>140</v>
      </c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6"/>
      <c r="R79" s="23"/>
    </row>
    <row r="80" spans="2:18" s="1" customFormat="1" ht="36.9" customHeight="1">
      <c r="B80" s="34"/>
      <c r="C80" s="68" t="s">
        <v>141</v>
      </c>
      <c r="D80" s="35"/>
      <c r="E80" s="35"/>
      <c r="F80" s="257" t="str">
        <f>F8</f>
        <v>6 - Výdaj jedál</v>
      </c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35"/>
      <c r="R80" s="36"/>
    </row>
    <row r="81" spans="2:65" s="1" customFormat="1" ht="6.9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6"/>
    </row>
    <row r="82" spans="2:65" s="1" customFormat="1" ht="18" customHeight="1">
      <c r="B82" s="34"/>
      <c r="C82" s="30" t="s">
        <v>22</v>
      </c>
      <c r="D82" s="35"/>
      <c r="E82" s="35"/>
      <c r="F82" s="28" t="str">
        <f>F10</f>
        <v xml:space="preserve"> </v>
      </c>
      <c r="G82" s="35"/>
      <c r="H82" s="35"/>
      <c r="I82" s="35"/>
      <c r="J82" s="35"/>
      <c r="K82" s="30" t="s">
        <v>24</v>
      </c>
      <c r="L82" s="35"/>
      <c r="M82" s="290">
        <f>IF(O10="","",O10)</f>
        <v>43097</v>
      </c>
      <c r="N82" s="290"/>
      <c r="O82" s="290"/>
      <c r="P82" s="290"/>
      <c r="Q82" s="35"/>
      <c r="R82" s="36"/>
    </row>
    <row r="83" spans="2:65" s="1" customFormat="1" ht="6.9" customHeight="1"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6"/>
    </row>
    <row r="84" spans="2:65" s="1" customFormat="1" ht="13.2">
      <c r="B84" s="34"/>
      <c r="C84" s="30" t="s">
        <v>25</v>
      </c>
      <c r="D84" s="35"/>
      <c r="E84" s="35"/>
      <c r="F84" s="28" t="str">
        <f>E13</f>
        <v>RKC Žilinská diecéza</v>
      </c>
      <c r="G84" s="35"/>
      <c r="H84" s="35"/>
      <c r="I84" s="35"/>
      <c r="J84" s="35"/>
      <c r="K84" s="30" t="s">
        <v>31</v>
      </c>
      <c r="L84" s="35"/>
      <c r="M84" s="241" t="str">
        <f>E19</f>
        <v>Ing. arch. Ľubomír Zaymus</v>
      </c>
      <c r="N84" s="241"/>
      <c r="O84" s="241"/>
      <c r="P84" s="241"/>
      <c r="Q84" s="241"/>
      <c r="R84" s="36"/>
    </row>
    <row r="85" spans="2:65" s="1" customFormat="1" ht="14.4" customHeight="1">
      <c r="B85" s="34"/>
      <c r="C85" s="30" t="s">
        <v>29</v>
      </c>
      <c r="D85" s="35"/>
      <c r="E85" s="35"/>
      <c r="F85" s="28" t="str">
        <f>IF(E16="","",E16)</f>
        <v>M - SILNICE SK s.r.o.</v>
      </c>
      <c r="G85" s="35"/>
      <c r="H85" s="35"/>
      <c r="I85" s="35"/>
      <c r="J85" s="35"/>
      <c r="K85" s="30" t="s">
        <v>34</v>
      </c>
      <c r="L85" s="35"/>
      <c r="M85" s="241" t="str">
        <f>E22</f>
        <v xml:space="preserve"> </v>
      </c>
      <c r="N85" s="241"/>
      <c r="O85" s="241"/>
      <c r="P85" s="241"/>
      <c r="Q85" s="241"/>
      <c r="R85" s="36"/>
    </row>
    <row r="86" spans="2:65" s="1" customFormat="1" ht="10.35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6"/>
    </row>
    <row r="87" spans="2:65" s="1" customFormat="1" ht="29.25" customHeight="1">
      <c r="B87" s="34"/>
      <c r="C87" s="297" t="s">
        <v>145</v>
      </c>
      <c r="D87" s="298"/>
      <c r="E87" s="298"/>
      <c r="F87" s="298"/>
      <c r="G87" s="298"/>
      <c r="H87" s="120"/>
      <c r="I87" s="120"/>
      <c r="J87" s="120"/>
      <c r="K87" s="120"/>
      <c r="L87" s="120"/>
      <c r="M87" s="120"/>
      <c r="N87" s="297" t="s">
        <v>146</v>
      </c>
      <c r="O87" s="298"/>
      <c r="P87" s="298"/>
      <c r="Q87" s="298"/>
      <c r="R87" s="36"/>
    </row>
    <row r="88" spans="2:65" s="1" customFormat="1" ht="10.35" customHeight="1"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6"/>
    </row>
    <row r="89" spans="2:65" s="1" customFormat="1" ht="29.25" customHeight="1">
      <c r="B89" s="34"/>
      <c r="C89" s="128" t="s">
        <v>147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285">
        <f>N118</f>
        <v>6212</v>
      </c>
      <c r="O89" s="324"/>
      <c r="P89" s="324"/>
      <c r="Q89" s="324"/>
      <c r="R89" s="36"/>
      <c r="AU89" s="18" t="s">
        <v>148</v>
      </c>
    </row>
    <row r="90" spans="2:65" s="7" customFormat="1" ht="24.9" customHeight="1">
      <c r="B90" s="129"/>
      <c r="C90" s="130"/>
      <c r="D90" s="131" t="s">
        <v>1193</v>
      </c>
      <c r="E90" s="130"/>
      <c r="F90" s="130"/>
      <c r="G90" s="130"/>
      <c r="H90" s="130"/>
      <c r="I90" s="130"/>
      <c r="J90" s="130"/>
      <c r="K90" s="130"/>
      <c r="L90" s="130"/>
      <c r="M90" s="130"/>
      <c r="N90" s="300">
        <f>N119</f>
        <v>6212</v>
      </c>
      <c r="O90" s="301"/>
      <c r="P90" s="301"/>
      <c r="Q90" s="301"/>
      <c r="R90" s="132"/>
    </row>
    <row r="91" spans="2:65" s="1" customFormat="1" ht="21.75" customHeight="1"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6"/>
    </row>
    <row r="92" spans="2:65" s="1" customFormat="1" ht="29.25" customHeight="1">
      <c r="B92" s="34"/>
      <c r="C92" s="128" t="s">
        <v>158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24">
        <f>ROUND(N93+N94+N95+N96+N97+N98,2)</f>
        <v>0</v>
      </c>
      <c r="O92" s="302"/>
      <c r="P92" s="302"/>
      <c r="Q92" s="302"/>
      <c r="R92" s="36"/>
      <c r="T92" s="135"/>
      <c r="U92" s="136" t="s">
        <v>39</v>
      </c>
    </row>
    <row r="93" spans="2:65" s="1" customFormat="1" ht="18" customHeight="1">
      <c r="B93" s="137"/>
      <c r="C93" s="138"/>
      <c r="D93" s="281" t="s">
        <v>159</v>
      </c>
      <c r="E93" s="303"/>
      <c r="F93" s="303"/>
      <c r="G93" s="303"/>
      <c r="H93" s="303"/>
      <c r="I93" s="138"/>
      <c r="J93" s="138"/>
      <c r="K93" s="138"/>
      <c r="L93" s="138"/>
      <c r="M93" s="138"/>
      <c r="N93" s="283">
        <f>ROUND(N89*T93,2)</f>
        <v>0</v>
      </c>
      <c r="O93" s="304"/>
      <c r="P93" s="304"/>
      <c r="Q93" s="304"/>
      <c r="R93" s="140"/>
      <c r="S93" s="138"/>
      <c r="T93" s="141"/>
      <c r="U93" s="142" t="s">
        <v>42</v>
      </c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4" t="s">
        <v>160</v>
      </c>
      <c r="AZ93" s="143"/>
      <c r="BA93" s="143"/>
      <c r="BB93" s="143"/>
      <c r="BC93" s="143"/>
      <c r="BD93" s="143"/>
      <c r="BE93" s="145">
        <f t="shared" ref="BE93:BE98" si="0">IF(U93="základná",N93,0)</f>
        <v>0</v>
      </c>
      <c r="BF93" s="145">
        <f t="shared" ref="BF93:BF98" si="1">IF(U93="znížená",N93,0)</f>
        <v>0</v>
      </c>
      <c r="BG93" s="145">
        <f t="shared" ref="BG93:BG98" si="2">IF(U93="zákl. prenesená",N93,0)</f>
        <v>0</v>
      </c>
      <c r="BH93" s="145">
        <f t="shared" ref="BH93:BH98" si="3">IF(U93="zníž. prenesená",N93,0)</f>
        <v>0</v>
      </c>
      <c r="BI93" s="145">
        <f t="shared" ref="BI93:BI98" si="4">IF(U93="nulová",N93,0)</f>
        <v>0</v>
      </c>
      <c r="BJ93" s="144" t="s">
        <v>86</v>
      </c>
      <c r="BK93" s="143"/>
      <c r="BL93" s="143"/>
      <c r="BM93" s="143"/>
    </row>
    <row r="94" spans="2:65" s="1" customFormat="1" ht="18" customHeight="1">
      <c r="B94" s="137"/>
      <c r="C94" s="138"/>
      <c r="D94" s="281" t="s">
        <v>161</v>
      </c>
      <c r="E94" s="303"/>
      <c r="F94" s="303"/>
      <c r="G94" s="303"/>
      <c r="H94" s="303"/>
      <c r="I94" s="138"/>
      <c r="J94" s="138"/>
      <c r="K94" s="138"/>
      <c r="L94" s="138"/>
      <c r="M94" s="138"/>
      <c r="N94" s="283">
        <f>ROUND(N89*T94,2)</f>
        <v>0</v>
      </c>
      <c r="O94" s="304"/>
      <c r="P94" s="304"/>
      <c r="Q94" s="304"/>
      <c r="R94" s="140"/>
      <c r="S94" s="138"/>
      <c r="T94" s="141"/>
      <c r="U94" s="142" t="s">
        <v>42</v>
      </c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4" t="s">
        <v>160</v>
      </c>
      <c r="AZ94" s="143"/>
      <c r="BA94" s="143"/>
      <c r="BB94" s="143"/>
      <c r="BC94" s="143"/>
      <c r="BD94" s="143"/>
      <c r="BE94" s="145">
        <f t="shared" si="0"/>
        <v>0</v>
      </c>
      <c r="BF94" s="145">
        <f t="shared" si="1"/>
        <v>0</v>
      </c>
      <c r="BG94" s="145">
        <f t="shared" si="2"/>
        <v>0</v>
      </c>
      <c r="BH94" s="145">
        <f t="shared" si="3"/>
        <v>0</v>
      </c>
      <c r="BI94" s="145">
        <f t="shared" si="4"/>
        <v>0</v>
      </c>
      <c r="BJ94" s="144" t="s">
        <v>86</v>
      </c>
      <c r="BK94" s="143"/>
      <c r="BL94" s="143"/>
      <c r="BM94" s="143"/>
    </row>
    <row r="95" spans="2:65" s="1" customFormat="1" ht="18" customHeight="1">
      <c r="B95" s="137"/>
      <c r="C95" s="138"/>
      <c r="D95" s="281" t="s">
        <v>162</v>
      </c>
      <c r="E95" s="303"/>
      <c r="F95" s="303"/>
      <c r="G95" s="303"/>
      <c r="H95" s="303"/>
      <c r="I95" s="138"/>
      <c r="J95" s="138"/>
      <c r="K95" s="138"/>
      <c r="L95" s="138"/>
      <c r="M95" s="138"/>
      <c r="N95" s="283">
        <f>ROUND(N89*T95,2)</f>
        <v>0</v>
      </c>
      <c r="O95" s="304"/>
      <c r="P95" s="304"/>
      <c r="Q95" s="304"/>
      <c r="R95" s="140"/>
      <c r="S95" s="138"/>
      <c r="T95" s="141"/>
      <c r="U95" s="142" t="s">
        <v>42</v>
      </c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4" t="s">
        <v>160</v>
      </c>
      <c r="AZ95" s="143"/>
      <c r="BA95" s="143"/>
      <c r="BB95" s="143"/>
      <c r="BC95" s="143"/>
      <c r="BD95" s="143"/>
      <c r="BE95" s="145">
        <f t="shared" si="0"/>
        <v>0</v>
      </c>
      <c r="BF95" s="145">
        <f t="shared" si="1"/>
        <v>0</v>
      </c>
      <c r="BG95" s="145">
        <f t="shared" si="2"/>
        <v>0</v>
      </c>
      <c r="BH95" s="145">
        <f t="shared" si="3"/>
        <v>0</v>
      </c>
      <c r="BI95" s="145">
        <f t="shared" si="4"/>
        <v>0</v>
      </c>
      <c r="BJ95" s="144" t="s">
        <v>86</v>
      </c>
      <c r="BK95" s="143"/>
      <c r="BL95" s="143"/>
      <c r="BM95" s="143"/>
    </row>
    <row r="96" spans="2:65" s="1" customFormat="1" ht="18" customHeight="1">
      <c r="B96" s="137"/>
      <c r="C96" s="138"/>
      <c r="D96" s="281" t="s">
        <v>163</v>
      </c>
      <c r="E96" s="303"/>
      <c r="F96" s="303"/>
      <c r="G96" s="303"/>
      <c r="H96" s="303"/>
      <c r="I96" s="138"/>
      <c r="J96" s="138"/>
      <c r="K96" s="138"/>
      <c r="L96" s="138"/>
      <c r="M96" s="138"/>
      <c r="N96" s="283">
        <f>ROUND(N89*T96,2)</f>
        <v>0</v>
      </c>
      <c r="O96" s="304"/>
      <c r="P96" s="304"/>
      <c r="Q96" s="304"/>
      <c r="R96" s="140"/>
      <c r="S96" s="138"/>
      <c r="T96" s="141"/>
      <c r="U96" s="142" t="s">
        <v>42</v>
      </c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4" t="s">
        <v>160</v>
      </c>
      <c r="AZ96" s="143"/>
      <c r="BA96" s="143"/>
      <c r="BB96" s="143"/>
      <c r="BC96" s="143"/>
      <c r="BD96" s="143"/>
      <c r="BE96" s="145">
        <f t="shared" si="0"/>
        <v>0</v>
      </c>
      <c r="BF96" s="145">
        <f t="shared" si="1"/>
        <v>0</v>
      </c>
      <c r="BG96" s="145">
        <f t="shared" si="2"/>
        <v>0</v>
      </c>
      <c r="BH96" s="145">
        <f t="shared" si="3"/>
        <v>0</v>
      </c>
      <c r="BI96" s="145">
        <f t="shared" si="4"/>
        <v>0</v>
      </c>
      <c r="BJ96" s="144" t="s">
        <v>86</v>
      </c>
      <c r="BK96" s="143"/>
      <c r="BL96" s="143"/>
      <c r="BM96" s="143"/>
    </row>
    <row r="97" spans="2:65" s="1" customFormat="1" ht="18" customHeight="1">
      <c r="B97" s="137"/>
      <c r="C97" s="138"/>
      <c r="D97" s="281" t="s">
        <v>164</v>
      </c>
      <c r="E97" s="303"/>
      <c r="F97" s="303"/>
      <c r="G97" s="303"/>
      <c r="H97" s="303"/>
      <c r="I97" s="138"/>
      <c r="J97" s="138"/>
      <c r="K97" s="138"/>
      <c r="L97" s="138"/>
      <c r="M97" s="138"/>
      <c r="N97" s="283">
        <f>ROUND(N89*T97,2)</f>
        <v>0</v>
      </c>
      <c r="O97" s="304"/>
      <c r="P97" s="304"/>
      <c r="Q97" s="304"/>
      <c r="R97" s="140"/>
      <c r="S97" s="138"/>
      <c r="T97" s="141"/>
      <c r="U97" s="142" t="s">
        <v>42</v>
      </c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4" t="s">
        <v>160</v>
      </c>
      <c r="AZ97" s="143"/>
      <c r="BA97" s="143"/>
      <c r="BB97" s="143"/>
      <c r="BC97" s="143"/>
      <c r="BD97" s="143"/>
      <c r="BE97" s="145">
        <f t="shared" si="0"/>
        <v>0</v>
      </c>
      <c r="BF97" s="145">
        <f t="shared" si="1"/>
        <v>0</v>
      </c>
      <c r="BG97" s="145">
        <f t="shared" si="2"/>
        <v>0</v>
      </c>
      <c r="BH97" s="145">
        <f t="shared" si="3"/>
        <v>0</v>
      </c>
      <c r="BI97" s="145">
        <f t="shared" si="4"/>
        <v>0</v>
      </c>
      <c r="BJ97" s="144" t="s">
        <v>86</v>
      </c>
      <c r="BK97" s="143"/>
      <c r="BL97" s="143"/>
      <c r="BM97" s="143"/>
    </row>
    <row r="98" spans="2:65" s="1" customFormat="1" ht="18" customHeight="1">
      <c r="B98" s="137"/>
      <c r="C98" s="138"/>
      <c r="D98" s="139" t="s">
        <v>165</v>
      </c>
      <c r="E98" s="138"/>
      <c r="F98" s="138"/>
      <c r="G98" s="138"/>
      <c r="H98" s="138"/>
      <c r="I98" s="138"/>
      <c r="J98" s="138"/>
      <c r="K98" s="138"/>
      <c r="L98" s="138"/>
      <c r="M98" s="138"/>
      <c r="N98" s="283">
        <f>ROUND(N89*T98,2)</f>
        <v>0</v>
      </c>
      <c r="O98" s="304"/>
      <c r="P98" s="304"/>
      <c r="Q98" s="304"/>
      <c r="R98" s="140"/>
      <c r="S98" s="138"/>
      <c r="T98" s="146"/>
      <c r="U98" s="147" t="s">
        <v>42</v>
      </c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4" t="s">
        <v>166</v>
      </c>
      <c r="AZ98" s="143"/>
      <c r="BA98" s="143"/>
      <c r="BB98" s="143"/>
      <c r="BC98" s="143"/>
      <c r="BD98" s="143"/>
      <c r="BE98" s="145">
        <f t="shared" si="0"/>
        <v>0</v>
      </c>
      <c r="BF98" s="145">
        <f t="shared" si="1"/>
        <v>0</v>
      </c>
      <c r="BG98" s="145">
        <f t="shared" si="2"/>
        <v>0</v>
      </c>
      <c r="BH98" s="145">
        <f t="shared" si="3"/>
        <v>0</v>
      </c>
      <c r="BI98" s="145">
        <f t="shared" si="4"/>
        <v>0</v>
      </c>
      <c r="BJ98" s="144" t="s">
        <v>86</v>
      </c>
      <c r="BK98" s="143"/>
      <c r="BL98" s="143"/>
      <c r="BM98" s="143"/>
    </row>
    <row r="99" spans="2:65" s="1" customFormat="1"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6"/>
    </row>
    <row r="100" spans="2:65" s="1" customFormat="1" ht="29.25" customHeight="1">
      <c r="B100" s="34"/>
      <c r="C100" s="119" t="s">
        <v>132</v>
      </c>
      <c r="D100" s="120"/>
      <c r="E100" s="120"/>
      <c r="F100" s="120"/>
      <c r="G100" s="120"/>
      <c r="H100" s="120"/>
      <c r="I100" s="120"/>
      <c r="J100" s="120"/>
      <c r="K100" s="120"/>
      <c r="L100" s="278">
        <f>ROUND(SUM(N89+N92),2)</f>
        <v>6212</v>
      </c>
      <c r="M100" s="278"/>
      <c r="N100" s="278"/>
      <c r="O100" s="278"/>
      <c r="P100" s="278"/>
      <c r="Q100" s="278"/>
      <c r="R100" s="36"/>
    </row>
    <row r="101" spans="2:65" s="1" customFormat="1" ht="6.9" customHeight="1"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60"/>
    </row>
    <row r="105" spans="2:65" s="1" customFormat="1" ht="6.9" customHeight="1"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3"/>
    </row>
    <row r="106" spans="2:65" s="1" customFormat="1" ht="36.9" customHeight="1">
      <c r="B106" s="34"/>
      <c r="C106" s="237" t="s">
        <v>167</v>
      </c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36"/>
    </row>
    <row r="107" spans="2:65" s="1" customFormat="1" ht="6.9" customHeight="1"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6"/>
    </row>
    <row r="108" spans="2:65" s="1" customFormat="1" ht="30" customHeight="1">
      <c r="B108" s="34"/>
      <c r="C108" s="30" t="s">
        <v>18</v>
      </c>
      <c r="D108" s="35"/>
      <c r="E108" s="35"/>
      <c r="F108" s="286" t="str">
        <f>F6</f>
        <v>Novostavba materskej školy na parcele č.370/12, Púchov</v>
      </c>
      <c r="G108" s="287"/>
      <c r="H108" s="287"/>
      <c r="I108" s="287"/>
      <c r="J108" s="287"/>
      <c r="K108" s="287"/>
      <c r="L108" s="287"/>
      <c r="M108" s="287"/>
      <c r="N108" s="287"/>
      <c r="O108" s="287"/>
      <c r="P108" s="287"/>
      <c r="Q108" s="35"/>
      <c r="R108" s="36"/>
    </row>
    <row r="109" spans="2:65" ht="30" customHeight="1">
      <c r="B109" s="22"/>
      <c r="C109" s="30" t="s">
        <v>139</v>
      </c>
      <c r="D109" s="26"/>
      <c r="E109" s="26"/>
      <c r="F109" s="286" t="s">
        <v>140</v>
      </c>
      <c r="G109" s="242"/>
      <c r="H109" s="242"/>
      <c r="I109" s="242"/>
      <c r="J109" s="242"/>
      <c r="K109" s="242"/>
      <c r="L109" s="242"/>
      <c r="M109" s="242"/>
      <c r="N109" s="242"/>
      <c r="O109" s="242"/>
      <c r="P109" s="242"/>
      <c r="Q109" s="26"/>
      <c r="R109" s="23"/>
    </row>
    <row r="110" spans="2:65" s="1" customFormat="1" ht="36.9" customHeight="1">
      <c r="B110" s="34"/>
      <c r="C110" s="68" t="s">
        <v>141</v>
      </c>
      <c r="D110" s="35"/>
      <c r="E110" s="35"/>
      <c r="F110" s="257" t="str">
        <f>F8</f>
        <v>6 - Výdaj jedál</v>
      </c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35"/>
      <c r="R110" s="36"/>
    </row>
    <row r="111" spans="2:65" s="1" customFormat="1" ht="6.9" customHeight="1"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6"/>
    </row>
    <row r="112" spans="2:65" s="1" customFormat="1" ht="18" customHeight="1">
      <c r="B112" s="34"/>
      <c r="C112" s="30" t="s">
        <v>22</v>
      </c>
      <c r="D112" s="35"/>
      <c r="E112" s="35"/>
      <c r="F112" s="28" t="str">
        <f>F10</f>
        <v xml:space="preserve"> </v>
      </c>
      <c r="G112" s="35"/>
      <c r="H112" s="35"/>
      <c r="I112" s="35"/>
      <c r="J112" s="35"/>
      <c r="K112" s="30" t="s">
        <v>24</v>
      </c>
      <c r="L112" s="35"/>
      <c r="M112" s="290">
        <f>IF(O10="","",O10)</f>
        <v>43097</v>
      </c>
      <c r="N112" s="290"/>
      <c r="O112" s="290"/>
      <c r="P112" s="290"/>
      <c r="Q112" s="35"/>
      <c r="R112" s="36"/>
    </row>
    <row r="113" spans="2:65" s="1" customFormat="1" ht="6.9" customHeight="1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1" customFormat="1" ht="13.2">
      <c r="B114" s="34"/>
      <c r="C114" s="30" t="s">
        <v>25</v>
      </c>
      <c r="D114" s="35"/>
      <c r="E114" s="35"/>
      <c r="F114" s="28" t="str">
        <f>E13</f>
        <v>RKC Žilinská diecéza</v>
      </c>
      <c r="G114" s="35"/>
      <c r="H114" s="35"/>
      <c r="I114" s="35"/>
      <c r="J114" s="35"/>
      <c r="K114" s="30" t="s">
        <v>31</v>
      </c>
      <c r="L114" s="35"/>
      <c r="M114" s="241" t="str">
        <f>E19</f>
        <v>Ing. arch. Ľubomír Zaymus</v>
      </c>
      <c r="N114" s="241"/>
      <c r="O114" s="241"/>
      <c r="P114" s="241"/>
      <c r="Q114" s="241"/>
      <c r="R114" s="36"/>
    </row>
    <row r="115" spans="2:65" s="1" customFormat="1" ht="14.4" customHeight="1">
      <c r="B115" s="34"/>
      <c r="C115" s="30" t="s">
        <v>29</v>
      </c>
      <c r="D115" s="35"/>
      <c r="E115" s="35"/>
      <c r="F115" s="28" t="str">
        <f>IF(E16="","",E16)</f>
        <v>M - SILNICE SK s.r.o.</v>
      </c>
      <c r="G115" s="35"/>
      <c r="H115" s="35"/>
      <c r="I115" s="35"/>
      <c r="J115" s="35"/>
      <c r="K115" s="30" t="s">
        <v>34</v>
      </c>
      <c r="L115" s="35"/>
      <c r="M115" s="241" t="str">
        <f>E22</f>
        <v xml:space="preserve"> </v>
      </c>
      <c r="N115" s="241"/>
      <c r="O115" s="241"/>
      <c r="P115" s="241"/>
      <c r="Q115" s="241"/>
      <c r="R115" s="36"/>
    </row>
    <row r="116" spans="2:65" s="1" customFormat="1" ht="10.35" customHeight="1"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6"/>
    </row>
    <row r="117" spans="2:65" s="9" customFormat="1" ht="29.25" customHeight="1">
      <c r="B117" s="148"/>
      <c r="C117" s="149" t="s">
        <v>168</v>
      </c>
      <c r="D117" s="150" t="s">
        <v>169</v>
      </c>
      <c r="E117" s="150" t="s">
        <v>57</v>
      </c>
      <c r="F117" s="305" t="s">
        <v>170</v>
      </c>
      <c r="G117" s="305"/>
      <c r="H117" s="305"/>
      <c r="I117" s="305"/>
      <c r="J117" s="150" t="s">
        <v>171</v>
      </c>
      <c r="K117" s="150" t="s">
        <v>172</v>
      </c>
      <c r="L117" s="306" t="s">
        <v>173</v>
      </c>
      <c r="M117" s="306"/>
      <c r="N117" s="305" t="s">
        <v>146</v>
      </c>
      <c r="O117" s="305"/>
      <c r="P117" s="305"/>
      <c r="Q117" s="307"/>
      <c r="R117" s="151"/>
      <c r="T117" s="75" t="s">
        <v>174</v>
      </c>
      <c r="U117" s="76" t="s">
        <v>39</v>
      </c>
      <c r="V117" s="76" t="s">
        <v>175</v>
      </c>
      <c r="W117" s="76" t="s">
        <v>176</v>
      </c>
      <c r="X117" s="76" t="s">
        <v>177</v>
      </c>
      <c r="Y117" s="76" t="s">
        <v>178</v>
      </c>
      <c r="Z117" s="76" t="s">
        <v>179</v>
      </c>
      <c r="AA117" s="77" t="s">
        <v>180</v>
      </c>
    </row>
    <row r="118" spans="2:65" s="1" customFormat="1" ht="29.25" customHeight="1">
      <c r="B118" s="34"/>
      <c r="C118" s="79" t="s">
        <v>143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21">
        <f>BK118</f>
        <v>6212</v>
      </c>
      <c r="O118" s="322"/>
      <c r="P118" s="322"/>
      <c r="Q118" s="322"/>
      <c r="R118" s="36"/>
      <c r="T118" s="78"/>
      <c r="U118" s="50"/>
      <c r="V118" s="50"/>
      <c r="W118" s="152">
        <f>W119+W136</f>
        <v>0</v>
      </c>
      <c r="X118" s="50"/>
      <c r="Y118" s="152">
        <f>Y119+Y136</f>
        <v>0</v>
      </c>
      <c r="Z118" s="50"/>
      <c r="AA118" s="153">
        <f>AA119+AA136</f>
        <v>0</v>
      </c>
      <c r="AT118" s="18" t="s">
        <v>74</v>
      </c>
      <c r="AU118" s="18" t="s">
        <v>148</v>
      </c>
      <c r="BK118" s="154">
        <f>BK119+BK136</f>
        <v>6212</v>
      </c>
    </row>
    <row r="119" spans="2:65" s="10" customFormat="1" ht="37.35" customHeight="1">
      <c r="B119" s="155"/>
      <c r="C119" s="156"/>
      <c r="D119" s="157" t="s">
        <v>1193</v>
      </c>
      <c r="E119" s="157"/>
      <c r="F119" s="157"/>
      <c r="G119" s="157"/>
      <c r="H119" s="157"/>
      <c r="I119" s="157"/>
      <c r="J119" s="157"/>
      <c r="K119" s="157"/>
      <c r="L119" s="157"/>
      <c r="M119" s="157"/>
      <c r="N119" s="333">
        <f>BK119</f>
        <v>6212</v>
      </c>
      <c r="O119" s="334"/>
      <c r="P119" s="334"/>
      <c r="Q119" s="334"/>
      <c r="R119" s="158"/>
      <c r="T119" s="159"/>
      <c r="U119" s="156"/>
      <c r="V119" s="156"/>
      <c r="W119" s="160">
        <f>SUM(W120:W135)</f>
        <v>0</v>
      </c>
      <c r="X119" s="156"/>
      <c r="Y119" s="160">
        <f>SUM(Y120:Y135)</f>
        <v>0</v>
      </c>
      <c r="Z119" s="156"/>
      <c r="AA119" s="161">
        <f>SUM(AA120:AA135)</f>
        <v>0</v>
      </c>
      <c r="AR119" s="162" t="s">
        <v>82</v>
      </c>
      <c r="AT119" s="163" t="s">
        <v>74</v>
      </c>
      <c r="AU119" s="163" t="s">
        <v>75</v>
      </c>
      <c r="AY119" s="162" t="s">
        <v>181</v>
      </c>
      <c r="BK119" s="164">
        <f>SUM(BK120:BK135)</f>
        <v>6212</v>
      </c>
    </row>
    <row r="120" spans="2:65" s="1" customFormat="1" ht="22.5" customHeight="1">
      <c r="B120" s="137"/>
      <c r="C120" s="166" t="s">
        <v>82</v>
      </c>
      <c r="D120" s="166" t="s">
        <v>182</v>
      </c>
      <c r="E120" s="167" t="s">
        <v>1194</v>
      </c>
      <c r="F120" s="308" t="s">
        <v>1195</v>
      </c>
      <c r="G120" s="308"/>
      <c r="H120" s="308"/>
      <c r="I120" s="308"/>
      <c r="J120" s="168" t="s">
        <v>345</v>
      </c>
      <c r="K120" s="169">
        <v>1</v>
      </c>
      <c r="L120" s="309">
        <v>150</v>
      </c>
      <c r="M120" s="309"/>
      <c r="N120" s="310">
        <f t="shared" ref="N120:N135" si="5">ROUND(L120*K120,2)</f>
        <v>150</v>
      </c>
      <c r="O120" s="310"/>
      <c r="P120" s="310"/>
      <c r="Q120" s="310"/>
      <c r="R120" s="140"/>
      <c r="T120" s="170" t="s">
        <v>5</v>
      </c>
      <c r="U120" s="43" t="s">
        <v>42</v>
      </c>
      <c r="V120" s="35"/>
      <c r="W120" s="171">
        <f t="shared" ref="W120:W135" si="6">V120*K120</f>
        <v>0</v>
      </c>
      <c r="X120" s="171">
        <v>0</v>
      </c>
      <c r="Y120" s="171">
        <f t="shared" ref="Y120:Y135" si="7">X120*K120</f>
        <v>0</v>
      </c>
      <c r="Z120" s="171">
        <v>0</v>
      </c>
      <c r="AA120" s="172">
        <f t="shared" ref="AA120:AA135" si="8">Z120*K120</f>
        <v>0</v>
      </c>
      <c r="AR120" s="18" t="s">
        <v>93</v>
      </c>
      <c r="AT120" s="18" t="s">
        <v>182</v>
      </c>
      <c r="AU120" s="18" t="s">
        <v>82</v>
      </c>
      <c r="AY120" s="18" t="s">
        <v>181</v>
      </c>
      <c r="BE120" s="113">
        <f t="shared" ref="BE120:BE135" si="9">IF(U120="základná",N120,0)</f>
        <v>0</v>
      </c>
      <c r="BF120" s="113">
        <f t="shared" ref="BF120:BF135" si="10">IF(U120="znížená",N120,0)</f>
        <v>150</v>
      </c>
      <c r="BG120" s="113">
        <f t="shared" ref="BG120:BG135" si="11">IF(U120="zákl. prenesená",N120,0)</f>
        <v>0</v>
      </c>
      <c r="BH120" s="113">
        <f t="shared" ref="BH120:BH135" si="12">IF(U120="zníž. prenesená",N120,0)</f>
        <v>0</v>
      </c>
      <c r="BI120" s="113">
        <f t="shared" ref="BI120:BI135" si="13">IF(U120="nulová",N120,0)</f>
        <v>0</v>
      </c>
      <c r="BJ120" s="18" t="s">
        <v>86</v>
      </c>
      <c r="BK120" s="113">
        <f t="shared" ref="BK120:BK135" si="14">ROUND(L120*K120,2)</f>
        <v>150</v>
      </c>
      <c r="BL120" s="18" t="s">
        <v>93</v>
      </c>
      <c r="BM120" s="18" t="s">
        <v>86</v>
      </c>
    </row>
    <row r="121" spans="2:65" s="1" customFormat="1" ht="31.5" customHeight="1">
      <c r="B121" s="137"/>
      <c r="C121" s="166" t="s">
        <v>86</v>
      </c>
      <c r="D121" s="166" t="s">
        <v>182</v>
      </c>
      <c r="E121" s="167" t="s">
        <v>1196</v>
      </c>
      <c r="F121" s="308" t="s">
        <v>1197</v>
      </c>
      <c r="G121" s="308"/>
      <c r="H121" s="308"/>
      <c r="I121" s="308"/>
      <c r="J121" s="168" t="s">
        <v>345</v>
      </c>
      <c r="K121" s="169">
        <v>1</v>
      </c>
      <c r="L121" s="309">
        <v>1250</v>
      </c>
      <c r="M121" s="309"/>
      <c r="N121" s="310">
        <f t="shared" si="5"/>
        <v>1250</v>
      </c>
      <c r="O121" s="310"/>
      <c r="P121" s="310"/>
      <c r="Q121" s="310"/>
      <c r="R121" s="140"/>
      <c r="T121" s="170" t="s">
        <v>5</v>
      </c>
      <c r="U121" s="43" t="s">
        <v>42</v>
      </c>
      <c r="V121" s="35"/>
      <c r="W121" s="171">
        <f t="shared" si="6"/>
        <v>0</v>
      </c>
      <c r="X121" s="171">
        <v>0</v>
      </c>
      <c r="Y121" s="171">
        <f t="shared" si="7"/>
        <v>0</v>
      </c>
      <c r="Z121" s="171">
        <v>0</v>
      </c>
      <c r="AA121" s="172">
        <f t="shared" si="8"/>
        <v>0</v>
      </c>
      <c r="AR121" s="18" t="s">
        <v>93</v>
      </c>
      <c r="AT121" s="18" t="s">
        <v>182</v>
      </c>
      <c r="AU121" s="18" t="s">
        <v>82</v>
      </c>
      <c r="AY121" s="18" t="s">
        <v>181</v>
      </c>
      <c r="BE121" s="113">
        <f t="shared" si="9"/>
        <v>0</v>
      </c>
      <c r="BF121" s="113">
        <f t="shared" si="10"/>
        <v>1250</v>
      </c>
      <c r="BG121" s="113">
        <f t="shared" si="11"/>
        <v>0</v>
      </c>
      <c r="BH121" s="113">
        <f t="shared" si="12"/>
        <v>0</v>
      </c>
      <c r="BI121" s="113">
        <f t="shared" si="13"/>
        <v>0</v>
      </c>
      <c r="BJ121" s="18" t="s">
        <v>86</v>
      </c>
      <c r="BK121" s="113">
        <f t="shared" si="14"/>
        <v>1250</v>
      </c>
      <c r="BL121" s="18" t="s">
        <v>93</v>
      </c>
      <c r="BM121" s="18" t="s">
        <v>93</v>
      </c>
    </row>
    <row r="122" spans="2:65" s="1" customFormat="1" ht="22.5" customHeight="1">
      <c r="B122" s="137"/>
      <c r="C122" s="166" t="s">
        <v>90</v>
      </c>
      <c r="D122" s="166" t="s">
        <v>182</v>
      </c>
      <c r="E122" s="167" t="s">
        <v>1198</v>
      </c>
      <c r="F122" s="308" t="s">
        <v>1199</v>
      </c>
      <c r="G122" s="308"/>
      <c r="H122" s="308"/>
      <c r="I122" s="308"/>
      <c r="J122" s="168" t="s">
        <v>345</v>
      </c>
      <c r="K122" s="169">
        <v>1</v>
      </c>
      <c r="L122" s="309">
        <v>1260</v>
      </c>
      <c r="M122" s="309"/>
      <c r="N122" s="310">
        <f t="shared" si="5"/>
        <v>1260</v>
      </c>
      <c r="O122" s="310"/>
      <c r="P122" s="310"/>
      <c r="Q122" s="310"/>
      <c r="R122" s="140"/>
      <c r="T122" s="170" t="s">
        <v>5</v>
      </c>
      <c r="U122" s="43" t="s">
        <v>42</v>
      </c>
      <c r="V122" s="35"/>
      <c r="W122" s="171">
        <f t="shared" si="6"/>
        <v>0</v>
      </c>
      <c r="X122" s="171">
        <v>0</v>
      </c>
      <c r="Y122" s="171">
        <f t="shared" si="7"/>
        <v>0</v>
      </c>
      <c r="Z122" s="171">
        <v>0</v>
      </c>
      <c r="AA122" s="172">
        <f t="shared" si="8"/>
        <v>0</v>
      </c>
      <c r="AR122" s="18" t="s">
        <v>93</v>
      </c>
      <c r="AT122" s="18" t="s">
        <v>182</v>
      </c>
      <c r="AU122" s="18" t="s">
        <v>82</v>
      </c>
      <c r="AY122" s="18" t="s">
        <v>181</v>
      </c>
      <c r="BE122" s="113">
        <f t="shared" si="9"/>
        <v>0</v>
      </c>
      <c r="BF122" s="113">
        <f t="shared" si="10"/>
        <v>1260</v>
      </c>
      <c r="BG122" s="113">
        <f t="shared" si="11"/>
        <v>0</v>
      </c>
      <c r="BH122" s="113">
        <f t="shared" si="12"/>
        <v>0</v>
      </c>
      <c r="BI122" s="113">
        <f t="shared" si="13"/>
        <v>0</v>
      </c>
      <c r="BJ122" s="18" t="s">
        <v>86</v>
      </c>
      <c r="BK122" s="113">
        <f t="shared" si="14"/>
        <v>1260</v>
      </c>
      <c r="BL122" s="18" t="s">
        <v>93</v>
      </c>
      <c r="BM122" s="18" t="s">
        <v>99</v>
      </c>
    </row>
    <row r="123" spans="2:65" s="1" customFormat="1" ht="22.5" customHeight="1">
      <c r="B123" s="137"/>
      <c r="C123" s="166" t="s">
        <v>93</v>
      </c>
      <c r="D123" s="166" t="s">
        <v>182</v>
      </c>
      <c r="E123" s="167" t="s">
        <v>1200</v>
      </c>
      <c r="F123" s="308" t="s">
        <v>1201</v>
      </c>
      <c r="G123" s="308"/>
      <c r="H123" s="308"/>
      <c r="I123" s="308"/>
      <c r="J123" s="168" t="s">
        <v>345</v>
      </c>
      <c r="K123" s="169">
        <v>1</v>
      </c>
      <c r="L123" s="309">
        <v>350</v>
      </c>
      <c r="M123" s="309"/>
      <c r="N123" s="310">
        <f t="shared" si="5"/>
        <v>350</v>
      </c>
      <c r="O123" s="310"/>
      <c r="P123" s="310"/>
      <c r="Q123" s="310"/>
      <c r="R123" s="140"/>
      <c r="T123" s="170" t="s">
        <v>5</v>
      </c>
      <c r="U123" s="43" t="s">
        <v>42</v>
      </c>
      <c r="V123" s="35"/>
      <c r="W123" s="171">
        <f t="shared" si="6"/>
        <v>0</v>
      </c>
      <c r="X123" s="171">
        <v>0</v>
      </c>
      <c r="Y123" s="171">
        <f t="shared" si="7"/>
        <v>0</v>
      </c>
      <c r="Z123" s="171">
        <v>0</v>
      </c>
      <c r="AA123" s="172">
        <f t="shared" si="8"/>
        <v>0</v>
      </c>
      <c r="AR123" s="18" t="s">
        <v>93</v>
      </c>
      <c r="AT123" s="18" t="s">
        <v>182</v>
      </c>
      <c r="AU123" s="18" t="s">
        <v>82</v>
      </c>
      <c r="AY123" s="18" t="s">
        <v>181</v>
      </c>
      <c r="BE123" s="113">
        <f t="shared" si="9"/>
        <v>0</v>
      </c>
      <c r="BF123" s="113">
        <f t="shared" si="10"/>
        <v>350</v>
      </c>
      <c r="BG123" s="113">
        <f t="shared" si="11"/>
        <v>0</v>
      </c>
      <c r="BH123" s="113">
        <f t="shared" si="12"/>
        <v>0</v>
      </c>
      <c r="BI123" s="113">
        <f t="shared" si="13"/>
        <v>0</v>
      </c>
      <c r="BJ123" s="18" t="s">
        <v>86</v>
      </c>
      <c r="BK123" s="113">
        <f t="shared" si="14"/>
        <v>350</v>
      </c>
      <c r="BL123" s="18" t="s">
        <v>93</v>
      </c>
      <c r="BM123" s="18" t="s">
        <v>198</v>
      </c>
    </row>
    <row r="124" spans="2:65" s="1" customFormat="1" ht="22.5" customHeight="1">
      <c r="B124" s="137"/>
      <c r="C124" s="166" t="s">
        <v>96</v>
      </c>
      <c r="D124" s="166" t="s">
        <v>182</v>
      </c>
      <c r="E124" s="167" t="s">
        <v>1202</v>
      </c>
      <c r="F124" s="308" t="s">
        <v>1203</v>
      </c>
      <c r="G124" s="308"/>
      <c r="H124" s="308"/>
      <c r="I124" s="308"/>
      <c r="J124" s="168" t="s">
        <v>345</v>
      </c>
      <c r="K124" s="169">
        <v>1</v>
      </c>
      <c r="L124" s="309">
        <v>450</v>
      </c>
      <c r="M124" s="309"/>
      <c r="N124" s="310">
        <f t="shared" si="5"/>
        <v>450</v>
      </c>
      <c r="O124" s="310"/>
      <c r="P124" s="310"/>
      <c r="Q124" s="310"/>
      <c r="R124" s="140"/>
      <c r="T124" s="170" t="s">
        <v>5</v>
      </c>
      <c r="U124" s="43" t="s">
        <v>42</v>
      </c>
      <c r="V124" s="35"/>
      <c r="W124" s="171">
        <f t="shared" si="6"/>
        <v>0</v>
      </c>
      <c r="X124" s="171">
        <v>0</v>
      </c>
      <c r="Y124" s="171">
        <f t="shared" si="7"/>
        <v>0</v>
      </c>
      <c r="Z124" s="171">
        <v>0</v>
      </c>
      <c r="AA124" s="172">
        <f t="shared" si="8"/>
        <v>0</v>
      </c>
      <c r="AR124" s="18" t="s">
        <v>93</v>
      </c>
      <c r="AT124" s="18" t="s">
        <v>182</v>
      </c>
      <c r="AU124" s="18" t="s">
        <v>82</v>
      </c>
      <c r="AY124" s="18" t="s">
        <v>181</v>
      </c>
      <c r="BE124" s="113">
        <f t="shared" si="9"/>
        <v>0</v>
      </c>
      <c r="BF124" s="113">
        <f t="shared" si="10"/>
        <v>450</v>
      </c>
      <c r="BG124" s="113">
        <f t="shared" si="11"/>
        <v>0</v>
      </c>
      <c r="BH124" s="113">
        <f t="shared" si="12"/>
        <v>0</v>
      </c>
      <c r="BI124" s="113">
        <f t="shared" si="13"/>
        <v>0</v>
      </c>
      <c r="BJ124" s="18" t="s">
        <v>86</v>
      </c>
      <c r="BK124" s="113">
        <f t="shared" si="14"/>
        <v>450</v>
      </c>
      <c r="BL124" s="18" t="s">
        <v>93</v>
      </c>
      <c r="BM124" s="18" t="s">
        <v>204</v>
      </c>
    </row>
    <row r="125" spans="2:65" s="1" customFormat="1" ht="22.5" customHeight="1">
      <c r="B125" s="137"/>
      <c r="C125" s="166" t="s">
        <v>99</v>
      </c>
      <c r="D125" s="166" t="s">
        <v>182</v>
      </c>
      <c r="E125" s="167" t="s">
        <v>1204</v>
      </c>
      <c r="F125" s="308" t="s">
        <v>1205</v>
      </c>
      <c r="G125" s="308"/>
      <c r="H125" s="308"/>
      <c r="I125" s="308"/>
      <c r="J125" s="168" t="s">
        <v>345</v>
      </c>
      <c r="K125" s="169">
        <v>1</v>
      </c>
      <c r="L125" s="309">
        <v>250</v>
      </c>
      <c r="M125" s="309"/>
      <c r="N125" s="310">
        <f t="shared" si="5"/>
        <v>250</v>
      </c>
      <c r="O125" s="310"/>
      <c r="P125" s="310"/>
      <c r="Q125" s="310"/>
      <c r="R125" s="140"/>
      <c r="T125" s="170" t="s">
        <v>5</v>
      </c>
      <c r="U125" s="43" t="s">
        <v>42</v>
      </c>
      <c r="V125" s="35"/>
      <c r="W125" s="171">
        <f t="shared" si="6"/>
        <v>0</v>
      </c>
      <c r="X125" s="171">
        <v>0</v>
      </c>
      <c r="Y125" s="171">
        <f t="shared" si="7"/>
        <v>0</v>
      </c>
      <c r="Z125" s="171">
        <v>0</v>
      </c>
      <c r="AA125" s="172">
        <f t="shared" si="8"/>
        <v>0</v>
      </c>
      <c r="AR125" s="18" t="s">
        <v>93</v>
      </c>
      <c r="AT125" s="18" t="s">
        <v>182</v>
      </c>
      <c r="AU125" s="18" t="s">
        <v>82</v>
      </c>
      <c r="AY125" s="18" t="s">
        <v>181</v>
      </c>
      <c r="BE125" s="113">
        <f t="shared" si="9"/>
        <v>0</v>
      </c>
      <c r="BF125" s="113">
        <f t="shared" si="10"/>
        <v>250</v>
      </c>
      <c r="BG125" s="113">
        <f t="shared" si="11"/>
        <v>0</v>
      </c>
      <c r="BH125" s="113">
        <f t="shared" si="12"/>
        <v>0</v>
      </c>
      <c r="BI125" s="113">
        <f t="shared" si="13"/>
        <v>0</v>
      </c>
      <c r="BJ125" s="18" t="s">
        <v>86</v>
      </c>
      <c r="BK125" s="113">
        <f t="shared" si="14"/>
        <v>250</v>
      </c>
      <c r="BL125" s="18" t="s">
        <v>93</v>
      </c>
      <c r="BM125" s="18" t="s">
        <v>211</v>
      </c>
    </row>
    <row r="126" spans="2:65" s="1" customFormat="1" ht="22.5" customHeight="1">
      <c r="B126" s="137"/>
      <c r="C126" s="166" t="s">
        <v>102</v>
      </c>
      <c r="D126" s="166" t="s">
        <v>182</v>
      </c>
      <c r="E126" s="167" t="s">
        <v>1206</v>
      </c>
      <c r="F126" s="308" t="s">
        <v>1207</v>
      </c>
      <c r="G126" s="308"/>
      <c r="H126" s="308"/>
      <c r="I126" s="308"/>
      <c r="J126" s="168" t="s">
        <v>345</v>
      </c>
      <c r="K126" s="169">
        <v>1</v>
      </c>
      <c r="L126" s="309">
        <v>200</v>
      </c>
      <c r="M126" s="309"/>
      <c r="N126" s="310">
        <f t="shared" si="5"/>
        <v>200</v>
      </c>
      <c r="O126" s="310"/>
      <c r="P126" s="310"/>
      <c r="Q126" s="310"/>
      <c r="R126" s="140"/>
      <c r="T126" s="170" t="s">
        <v>5</v>
      </c>
      <c r="U126" s="43" t="s">
        <v>42</v>
      </c>
      <c r="V126" s="35"/>
      <c r="W126" s="171">
        <f t="shared" si="6"/>
        <v>0</v>
      </c>
      <c r="X126" s="171">
        <v>0</v>
      </c>
      <c r="Y126" s="171">
        <f t="shared" si="7"/>
        <v>0</v>
      </c>
      <c r="Z126" s="171">
        <v>0</v>
      </c>
      <c r="AA126" s="172">
        <f t="shared" si="8"/>
        <v>0</v>
      </c>
      <c r="AR126" s="18" t="s">
        <v>93</v>
      </c>
      <c r="AT126" s="18" t="s">
        <v>182</v>
      </c>
      <c r="AU126" s="18" t="s">
        <v>82</v>
      </c>
      <c r="AY126" s="18" t="s">
        <v>181</v>
      </c>
      <c r="BE126" s="113">
        <f t="shared" si="9"/>
        <v>0</v>
      </c>
      <c r="BF126" s="113">
        <f t="shared" si="10"/>
        <v>200</v>
      </c>
      <c r="BG126" s="113">
        <f t="shared" si="11"/>
        <v>0</v>
      </c>
      <c r="BH126" s="113">
        <f t="shared" si="12"/>
        <v>0</v>
      </c>
      <c r="BI126" s="113">
        <f t="shared" si="13"/>
        <v>0</v>
      </c>
      <c r="BJ126" s="18" t="s">
        <v>86</v>
      </c>
      <c r="BK126" s="113">
        <f t="shared" si="14"/>
        <v>200</v>
      </c>
      <c r="BL126" s="18" t="s">
        <v>93</v>
      </c>
      <c r="BM126" s="18" t="s">
        <v>217</v>
      </c>
    </row>
    <row r="127" spans="2:65" s="1" customFormat="1" ht="22.5" customHeight="1">
      <c r="B127" s="137"/>
      <c r="C127" s="166" t="s">
        <v>198</v>
      </c>
      <c r="D127" s="166" t="s">
        <v>182</v>
      </c>
      <c r="E127" s="167" t="s">
        <v>1208</v>
      </c>
      <c r="F127" s="308" t="s">
        <v>1209</v>
      </c>
      <c r="G127" s="308"/>
      <c r="H127" s="308"/>
      <c r="I127" s="308"/>
      <c r="J127" s="168" t="s">
        <v>345</v>
      </c>
      <c r="K127" s="169">
        <v>1</v>
      </c>
      <c r="L127" s="309">
        <v>250</v>
      </c>
      <c r="M127" s="309"/>
      <c r="N127" s="310">
        <f t="shared" si="5"/>
        <v>250</v>
      </c>
      <c r="O127" s="310"/>
      <c r="P127" s="310"/>
      <c r="Q127" s="310"/>
      <c r="R127" s="140"/>
      <c r="T127" s="170" t="s">
        <v>5</v>
      </c>
      <c r="U127" s="43" t="s">
        <v>42</v>
      </c>
      <c r="V127" s="35"/>
      <c r="W127" s="171">
        <f t="shared" si="6"/>
        <v>0</v>
      </c>
      <c r="X127" s="171">
        <v>0</v>
      </c>
      <c r="Y127" s="171">
        <f t="shared" si="7"/>
        <v>0</v>
      </c>
      <c r="Z127" s="171">
        <v>0</v>
      </c>
      <c r="AA127" s="172">
        <f t="shared" si="8"/>
        <v>0</v>
      </c>
      <c r="AR127" s="18" t="s">
        <v>93</v>
      </c>
      <c r="AT127" s="18" t="s">
        <v>182</v>
      </c>
      <c r="AU127" s="18" t="s">
        <v>82</v>
      </c>
      <c r="AY127" s="18" t="s">
        <v>181</v>
      </c>
      <c r="BE127" s="113">
        <f t="shared" si="9"/>
        <v>0</v>
      </c>
      <c r="BF127" s="113">
        <f t="shared" si="10"/>
        <v>250</v>
      </c>
      <c r="BG127" s="113">
        <f t="shared" si="11"/>
        <v>0</v>
      </c>
      <c r="BH127" s="113">
        <f t="shared" si="12"/>
        <v>0</v>
      </c>
      <c r="BI127" s="113">
        <f t="shared" si="13"/>
        <v>0</v>
      </c>
      <c r="BJ127" s="18" t="s">
        <v>86</v>
      </c>
      <c r="BK127" s="113">
        <f t="shared" si="14"/>
        <v>250</v>
      </c>
      <c r="BL127" s="18" t="s">
        <v>93</v>
      </c>
      <c r="BM127" s="18" t="s">
        <v>223</v>
      </c>
    </row>
    <row r="128" spans="2:65" s="1" customFormat="1" ht="22.5" customHeight="1">
      <c r="B128" s="137"/>
      <c r="C128" s="166" t="s">
        <v>201</v>
      </c>
      <c r="D128" s="166" t="s">
        <v>182</v>
      </c>
      <c r="E128" s="167" t="s">
        <v>1210</v>
      </c>
      <c r="F128" s="308" t="s">
        <v>1211</v>
      </c>
      <c r="G128" s="308"/>
      <c r="H128" s="308"/>
      <c r="I128" s="308"/>
      <c r="J128" s="168" t="s">
        <v>345</v>
      </c>
      <c r="K128" s="169">
        <v>1</v>
      </c>
      <c r="L128" s="309">
        <v>250</v>
      </c>
      <c r="M128" s="309"/>
      <c r="N128" s="310">
        <f t="shared" si="5"/>
        <v>250</v>
      </c>
      <c r="O128" s="310"/>
      <c r="P128" s="310"/>
      <c r="Q128" s="310"/>
      <c r="R128" s="140"/>
      <c r="T128" s="170" t="s">
        <v>5</v>
      </c>
      <c r="U128" s="43" t="s">
        <v>42</v>
      </c>
      <c r="V128" s="35"/>
      <c r="W128" s="171">
        <f t="shared" si="6"/>
        <v>0</v>
      </c>
      <c r="X128" s="171">
        <v>0</v>
      </c>
      <c r="Y128" s="171">
        <f t="shared" si="7"/>
        <v>0</v>
      </c>
      <c r="Z128" s="171">
        <v>0</v>
      </c>
      <c r="AA128" s="172">
        <f t="shared" si="8"/>
        <v>0</v>
      </c>
      <c r="AR128" s="18" t="s">
        <v>93</v>
      </c>
      <c r="AT128" s="18" t="s">
        <v>182</v>
      </c>
      <c r="AU128" s="18" t="s">
        <v>82</v>
      </c>
      <c r="AY128" s="18" t="s">
        <v>181</v>
      </c>
      <c r="BE128" s="113">
        <f t="shared" si="9"/>
        <v>0</v>
      </c>
      <c r="BF128" s="113">
        <f t="shared" si="10"/>
        <v>250</v>
      </c>
      <c r="BG128" s="113">
        <f t="shared" si="11"/>
        <v>0</v>
      </c>
      <c r="BH128" s="113">
        <f t="shared" si="12"/>
        <v>0</v>
      </c>
      <c r="BI128" s="113">
        <f t="shared" si="13"/>
        <v>0</v>
      </c>
      <c r="BJ128" s="18" t="s">
        <v>86</v>
      </c>
      <c r="BK128" s="113">
        <f t="shared" si="14"/>
        <v>250</v>
      </c>
      <c r="BL128" s="18" t="s">
        <v>93</v>
      </c>
      <c r="BM128" s="18" t="s">
        <v>229</v>
      </c>
    </row>
    <row r="129" spans="2:65" s="1" customFormat="1" ht="22.5" customHeight="1">
      <c r="B129" s="137"/>
      <c r="C129" s="166" t="s">
        <v>204</v>
      </c>
      <c r="D129" s="166" t="s">
        <v>182</v>
      </c>
      <c r="E129" s="167" t="s">
        <v>1212</v>
      </c>
      <c r="F129" s="308" t="s">
        <v>1213</v>
      </c>
      <c r="G129" s="308"/>
      <c r="H129" s="308"/>
      <c r="I129" s="308"/>
      <c r="J129" s="168" t="s">
        <v>345</v>
      </c>
      <c r="K129" s="169">
        <v>1</v>
      </c>
      <c r="L129" s="309">
        <v>400</v>
      </c>
      <c r="M129" s="309"/>
      <c r="N129" s="310">
        <f t="shared" si="5"/>
        <v>400</v>
      </c>
      <c r="O129" s="310"/>
      <c r="P129" s="310"/>
      <c r="Q129" s="310"/>
      <c r="R129" s="140"/>
      <c r="T129" s="170" t="s">
        <v>5</v>
      </c>
      <c r="U129" s="43" t="s">
        <v>42</v>
      </c>
      <c r="V129" s="35"/>
      <c r="W129" s="171">
        <f t="shared" si="6"/>
        <v>0</v>
      </c>
      <c r="X129" s="171">
        <v>0</v>
      </c>
      <c r="Y129" s="171">
        <f t="shared" si="7"/>
        <v>0</v>
      </c>
      <c r="Z129" s="171">
        <v>0</v>
      </c>
      <c r="AA129" s="172">
        <f t="shared" si="8"/>
        <v>0</v>
      </c>
      <c r="AR129" s="18" t="s">
        <v>93</v>
      </c>
      <c r="AT129" s="18" t="s">
        <v>182</v>
      </c>
      <c r="AU129" s="18" t="s">
        <v>82</v>
      </c>
      <c r="AY129" s="18" t="s">
        <v>181</v>
      </c>
      <c r="BE129" s="113">
        <f t="shared" si="9"/>
        <v>0</v>
      </c>
      <c r="BF129" s="113">
        <f t="shared" si="10"/>
        <v>400</v>
      </c>
      <c r="BG129" s="113">
        <f t="shared" si="11"/>
        <v>0</v>
      </c>
      <c r="BH129" s="113">
        <f t="shared" si="12"/>
        <v>0</v>
      </c>
      <c r="BI129" s="113">
        <f t="shared" si="13"/>
        <v>0</v>
      </c>
      <c r="BJ129" s="18" t="s">
        <v>86</v>
      </c>
      <c r="BK129" s="113">
        <f t="shared" si="14"/>
        <v>400</v>
      </c>
      <c r="BL129" s="18" t="s">
        <v>93</v>
      </c>
      <c r="BM129" s="18" t="s">
        <v>10</v>
      </c>
    </row>
    <row r="130" spans="2:65" s="1" customFormat="1" ht="22.5" customHeight="1">
      <c r="B130" s="137"/>
      <c r="C130" s="166" t="s">
        <v>207</v>
      </c>
      <c r="D130" s="166" t="s">
        <v>182</v>
      </c>
      <c r="E130" s="167" t="s">
        <v>1214</v>
      </c>
      <c r="F130" s="308" t="s">
        <v>1215</v>
      </c>
      <c r="G130" s="308"/>
      <c r="H130" s="308"/>
      <c r="I130" s="308"/>
      <c r="J130" s="168" t="s">
        <v>345</v>
      </c>
      <c r="K130" s="169">
        <v>1</v>
      </c>
      <c r="L130" s="309">
        <v>350</v>
      </c>
      <c r="M130" s="309"/>
      <c r="N130" s="310">
        <f t="shared" si="5"/>
        <v>350</v>
      </c>
      <c r="O130" s="310"/>
      <c r="P130" s="310"/>
      <c r="Q130" s="310"/>
      <c r="R130" s="140"/>
      <c r="T130" s="170" t="s">
        <v>5</v>
      </c>
      <c r="U130" s="43" t="s">
        <v>42</v>
      </c>
      <c r="V130" s="35"/>
      <c r="W130" s="171">
        <f t="shared" si="6"/>
        <v>0</v>
      </c>
      <c r="X130" s="171">
        <v>0</v>
      </c>
      <c r="Y130" s="171">
        <f t="shared" si="7"/>
        <v>0</v>
      </c>
      <c r="Z130" s="171">
        <v>0</v>
      </c>
      <c r="AA130" s="172">
        <f t="shared" si="8"/>
        <v>0</v>
      </c>
      <c r="AR130" s="18" t="s">
        <v>93</v>
      </c>
      <c r="AT130" s="18" t="s">
        <v>182</v>
      </c>
      <c r="AU130" s="18" t="s">
        <v>82</v>
      </c>
      <c r="AY130" s="18" t="s">
        <v>181</v>
      </c>
      <c r="BE130" s="113">
        <f t="shared" si="9"/>
        <v>0</v>
      </c>
      <c r="BF130" s="113">
        <f t="shared" si="10"/>
        <v>350</v>
      </c>
      <c r="BG130" s="113">
        <f t="shared" si="11"/>
        <v>0</v>
      </c>
      <c r="BH130" s="113">
        <f t="shared" si="12"/>
        <v>0</v>
      </c>
      <c r="BI130" s="113">
        <f t="shared" si="13"/>
        <v>0</v>
      </c>
      <c r="BJ130" s="18" t="s">
        <v>86</v>
      </c>
      <c r="BK130" s="113">
        <f t="shared" si="14"/>
        <v>350</v>
      </c>
      <c r="BL130" s="18" t="s">
        <v>93</v>
      </c>
      <c r="BM130" s="18" t="s">
        <v>240</v>
      </c>
    </row>
    <row r="131" spans="2:65" s="1" customFormat="1" ht="22.5" customHeight="1">
      <c r="B131" s="137"/>
      <c r="C131" s="166" t="s">
        <v>211</v>
      </c>
      <c r="D131" s="166" t="s">
        <v>182</v>
      </c>
      <c r="E131" s="167" t="s">
        <v>1216</v>
      </c>
      <c r="F131" s="308" t="s">
        <v>1217</v>
      </c>
      <c r="G131" s="308"/>
      <c r="H131" s="308"/>
      <c r="I131" s="308"/>
      <c r="J131" s="168" t="s">
        <v>345</v>
      </c>
      <c r="K131" s="169">
        <v>1</v>
      </c>
      <c r="L131" s="309">
        <v>150</v>
      </c>
      <c r="M131" s="309"/>
      <c r="N131" s="310">
        <f t="shared" si="5"/>
        <v>150</v>
      </c>
      <c r="O131" s="310"/>
      <c r="P131" s="310"/>
      <c r="Q131" s="310"/>
      <c r="R131" s="140"/>
      <c r="T131" s="170" t="s">
        <v>5</v>
      </c>
      <c r="U131" s="43" t="s">
        <v>42</v>
      </c>
      <c r="V131" s="35"/>
      <c r="W131" s="171">
        <f t="shared" si="6"/>
        <v>0</v>
      </c>
      <c r="X131" s="171">
        <v>0</v>
      </c>
      <c r="Y131" s="171">
        <f t="shared" si="7"/>
        <v>0</v>
      </c>
      <c r="Z131" s="171">
        <v>0</v>
      </c>
      <c r="AA131" s="172">
        <f t="shared" si="8"/>
        <v>0</v>
      </c>
      <c r="AR131" s="18" t="s">
        <v>93</v>
      </c>
      <c r="AT131" s="18" t="s">
        <v>182</v>
      </c>
      <c r="AU131" s="18" t="s">
        <v>82</v>
      </c>
      <c r="AY131" s="18" t="s">
        <v>181</v>
      </c>
      <c r="BE131" s="113">
        <f t="shared" si="9"/>
        <v>0</v>
      </c>
      <c r="BF131" s="113">
        <f t="shared" si="10"/>
        <v>150</v>
      </c>
      <c r="BG131" s="113">
        <f t="shared" si="11"/>
        <v>0</v>
      </c>
      <c r="BH131" s="113">
        <f t="shared" si="12"/>
        <v>0</v>
      </c>
      <c r="BI131" s="113">
        <f t="shared" si="13"/>
        <v>0</v>
      </c>
      <c r="BJ131" s="18" t="s">
        <v>86</v>
      </c>
      <c r="BK131" s="113">
        <f t="shared" si="14"/>
        <v>150</v>
      </c>
      <c r="BL131" s="18" t="s">
        <v>93</v>
      </c>
      <c r="BM131" s="18" t="s">
        <v>246</v>
      </c>
    </row>
    <row r="132" spans="2:65" s="1" customFormat="1" ht="22.5" customHeight="1">
      <c r="B132" s="137"/>
      <c r="C132" s="166" t="s">
        <v>214</v>
      </c>
      <c r="D132" s="166" t="s">
        <v>182</v>
      </c>
      <c r="E132" s="167" t="s">
        <v>1218</v>
      </c>
      <c r="F132" s="308" t="s">
        <v>1219</v>
      </c>
      <c r="G132" s="308"/>
      <c r="H132" s="308"/>
      <c r="I132" s="308"/>
      <c r="J132" s="168" t="s">
        <v>345</v>
      </c>
      <c r="K132" s="169">
        <v>1</v>
      </c>
      <c r="L132" s="309">
        <v>300</v>
      </c>
      <c r="M132" s="309"/>
      <c r="N132" s="310">
        <f t="shared" si="5"/>
        <v>300</v>
      </c>
      <c r="O132" s="310"/>
      <c r="P132" s="310"/>
      <c r="Q132" s="310"/>
      <c r="R132" s="140"/>
      <c r="T132" s="170" t="s">
        <v>5</v>
      </c>
      <c r="U132" s="43" t="s">
        <v>42</v>
      </c>
      <c r="V132" s="35"/>
      <c r="W132" s="171">
        <f t="shared" si="6"/>
        <v>0</v>
      </c>
      <c r="X132" s="171">
        <v>0</v>
      </c>
      <c r="Y132" s="171">
        <f t="shared" si="7"/>
        <v>0</v>
      </c>
      <c r="Z132" s="171">
        <v>0</v>
      </c>
      <c r="AA132" s="172">
        <f t="shared" si="8"/>
        <v>0</v>
      </c>
      <c r="AR132" s="18" t="s">
        <v>93</v>
      </c>
      <c r="AT132" s="18" t="s">
        <v>182</v>
      </c>
      <c r="AU132" s="18" t="s">
        <v>82</v>
      </c>
      <c r="AY132" s="18" t="s">
        <v>181</v>
      </c>
      <c r="BE132" s="113">
        <f t="shared" si="9"/>
        <v>0</v>
      </c>
      <c r="BF132" s="113">
        <f t="shared" si="10"/>
        <v>300</v>
      </c>
      <c r="BG132" s="113">
        <f t="shared" si="11"/>
        <v>0</v>
      </c>
      <c r="BH132" s="113">
        <f t="shared" si="12"/>
        <v>0</v>
      </c>
      <c r="BI132" s="113">
        <f t="shared" si="13"/>
        <v>0</v>
      </c>
      <c r="BJ132" s="18" t="s">
        <v>86</v>
      </c>
      <c r="BK132" s="113">
        <f t="shared" si="14"/>
        <v>300</v>
      </c>
      <c r="BL132" s="18" t="s">
        <v>93</v>
      </c>
      <c r="BM132" s="18" t="s">
        <v>251</v>
      </c>
    </row>
    <row r="133" spans="2:65" s="1" customFormat="1" ht="22.5" customHeight="1">
      <c r="B133" s="137"/>
      <c r="C133" s="166" t="s">
        <v>217</v>
      </c>
      <c r="D133" s="166" t="s">
        <v>182</v>
      </c>
      <c r="E133" s="167" t="s">
        <v>1220</v>
      </c>
      <c r="F133" s="308" t="s">
        <v>1221</v>
      </c>
      <c r="G133" s="308"/>
      <c r="H133" s="308"/>
      <c r="I133" s="308"/>
      <c r="J133" s="168" t="s">
        <v>345</v>
      </c>
      <c r="K133" s="169">
        <v>1</v>
      </c>
      <c r="L133" s="309">
        <v>350</v>
      </c>
      <c r="M133" s="309"/>
      <c r="N133" s="310">
        <f t="shared" si="5"/>
        <v>350</v>
      </c>
      <c r="O133" s="310"/>
      <c r="P133" s="310"/>
      <c r="Q133" s="310"/>
      <c r="R133" s="140"/>
      <c r="T133" s="170" t="s">
        <v>5</v>
      </c>
      <c r="U133" s="43" t="s">
        <v>42</v>
      </c>
      <c r="V133" s="35"/>
      <c r="W133" s="171">
        <f t="shared" si="6"/>
        <v>0</v>
      </c>
      <c r="X133" s="171">
        <v>0</v>
      </c>
      <c r="Y133" s="171">
        <f t="shared" si="7"/>
        <v>0</v>
      </c>
      <c r="Z133" s="171">
        <v>0</v>
      </c>
      <c r="AA133" s="172">
        <f t="shared" si="8"/>
        <v>0</v>
      </c>
      <c r="AR133" s="18" t="s">
        <v>93</v>
      </c>
      <c r="AT133" s="18" t="s">
        <v>182</v>
      </c>
      <c r="AU133" s="18" t="s">
        <v>82</v>
      </c>
      <c r="AY133" s="18" t="s">
        <v>181</v>
      </c>
      <c r="BE133" s="113">
        <f t="shared" si="9"/>
        <v>0</v>
      </c>
      <c r="BF133" s="113">
        <f t="shared" si="10"/>
        <v>350</v>
      </c>
      <c r="BG133" s="113">
        <f t="shared" si="11"/>
        <v>0</v>
      </c>
      <c r="BH133" s="113">
        <f t="shared" si="12"/>
        <v>0</v>
      </c>
      <c r="BI133" s="113">
        <f t="shared" si="13"/>
        <v>0</v>
      </c>
      <c r="BJ133" s="18" t="s">
        <v>86</v>
      </c>
      <c r="BK133" s="113">
        <f t="shared" si="14"/>
        <v>350</v>
      </c>
      <c r="BL133" s="18" t="s">
        <v>93</v>
      </c>
      <c r="BM133" s="18" t="s">
        <v>257</v>
      </c>
    </row>
    <row r="134" spans="2:65" s="1" customFormat="1" ht="22.5" customHeight="1">
      <c r="B134" s="137"/>
      <c r="C134" s="166" t="s">
        <v>220</v>
      </c>
      <c r="D134" s="166" t="s">
        <v>182</v>
      </c>
      <c r="E134" s="167" t="s">
        <v>1222</v>
      </c>
      <c r="F134" s="308" t="s">
        <v>1223</v>
      </c>
      <c r="G134" s="308"/>
      <c r="H134" s="308"/>
      <c r="I134" s="308"/>
      <c r="J134" s="168" t="s">
        <v>345</v>
      </c>
      <c r="K134" s="169">
        <v>1</v>
      </c>
      <c r="L134" s="309">
        <v>250</v>
      </c>
      <c r="M134" s="309"/>
      <c r="N134" s="310">
        <f t="shared" si="5"/>
        <v>250</v>
      </c>
      <c r="O134" s="310"/>
      <c r="P134" s="310"/>
      <c r="Q134" s="310"/>
      <c r="R134" s="140"/>
      <c r="T134" s="170" t="s">
        <v>5</v>
      </c>
      <c r="U134" s="43" t="s">
        <v>42</v>
      </c>
      <c r="V134" s="35"/>
      <c r="W134" s="171">
        <f t="shared" si="6"/>
        <v>0</v>
      </c>
      <c r="X134" s="171">
        <v>0</v>
      </c>
      <c r="Y134" s="171">
        <f t="shared" si="7"/>
        <v>0</v>
      </c>
      <c r="Z134" s="171">
        <v>0</v>
      </c>
      <c r="AA134" s="172">
        <f t="shared" si="8"/>
        <v>0</v>
      </c>
      <c r="AR134" s="18" t="s">
        <v>93</v>
      </c>
      <c r="AT134" s="18" t="s">
        <v>182</v>
      </c>
      <c r="AU134" s="18" t="s">
        <v>82</v>
      </c>
      <c r="AY134" s="18" t="s">
        <v>181</v>
      </c>
      <c r="BE134" s="113">
        <f t="shared" si="9"/>
        <v>0</v>
      </c>
      <c r="BF134" s="113">
        <f t="shared" si="10"/>
        <v>250</v>
      </c>
      <c r="BG134" s="113">
        <f t="shared" si="11"/>
        <v>0</v>
      </c>
      <c r="BH134" s="113">
        <f t="shared" si="12"/>
        <v>0</v>
      </c>
      <c r="BI134" s="113">
        <f t="shared" si="13"/>
        <v>0</v>
      </c>
      <c r="BJ134" s="18" t="s">
        <v>86</v>
      </c>
      <c r="BK134" s="113">
        <f t="shared" si="14"/>
        <v>250</v>
      </c>
      <c r="BL134" s="18" t="s">
        <v>93</v>
      </c>
      <c r="BM134" s="18" t="s">
        <v>263</v>
      </c>
    </row>
    <row r="135" spans="2:65" s="1" customFormat="1" ht="22.5" customHeight="1">
      <c r="B135" s="137"/>
      <c r="C135" s="166" t="s">
        <v>223</v>
      </c>
      <c r="D135" s="166" t="s">
        <v>182</v>
      </c>
      <c r="E135" s="167" t="s">
        <v>1224</v>
      </c>
      <c r="F135" s="308" t="s">
        <v>1225</v>
      </c>
      <c r="G135" s="308"/>
      <c r="H135" s="308"/>
      <c r="I135" s="308"/>
      <c r="J135" s="168" t="s">
        <v>210</v>
      </c>
      <c r="K135" s="169">
        <v>2</v>
      </c>
      <c r="L135" s="309">
        <v>1</v>
      </c>
      <c r="M135" s="309"/>
      <c r="N135" s="310">
        <f t="shared" si="5"/>
        <v>2</v>
      </c>
      <c r="O135" s="310"/>
      <c r="P135" s="310"/>
      <c r="Q135" s="310"/>
      <c r="R135" s="140"/>
      <c r="T135" s="170" t="s">
        <v>5</v>
      </c>
      <c r="U135" s="43" t="s">
        <v>42</v>
      </c>
      <c r="V135" s="35"/>
      <c r="W135" s="171">
        <f t="shared" si="6"/>
        <v>0</v>
      </c>
      <c r="X135" s="171">
        <v>0</v>
      </c>
      <c r="Y135" s="171">
        <f t="shared" si="7"/>
        <v>0</v>
      </c>
      <c r="Z135" s="171">
        <v>0</v>
      </c>
      <c r="AA135" s="172">
        <f t="shared" si="8"/>
        <v>0</v>
      </c>
      <c r="AR135" s="18" t="s">
        <v>93</v>
      </c>
      <c r="AT135" s="18" t="s">
        <v>182</v>
      </c>
      <c r="AU135" s="18" t="s">
        <v>82</v>
      </c>
      <c r="AY135" s="18" t="s">
        <v>181</v>
      </c>
      <c r="BE135" s="113">
        <f t="shared" si="9"/>
        <v>0</v>
      </c>
      <c r="BF135" s="113">
        <f t="shared" si="10"/>
        <v>2</v>
      </c>
      <c r="BG135" s="113">
        <f t="shared" si="11"/>
        <v>0</v>
      </c>
      <c r="BH135" s="113">
        <f t="shared" si="12"/>
        <v>0</v>
      </c>
      <c r="BI135" s="113">
        <f t="shared" si="13"/>
        <v>0</v>
      </c>
      <c r="BJ135" s="18" t="s">
        <v>86</v>
      </c>
      <c r="BK135" s="113">
        <f t="shared" si="14"/>
        <v>2</v>
      </c>
      <c r="BL135" s="18" t="s">
        <v>93</v>
      </c>
      <c r="BM135" s="18" t="s">
        <v>1226</v>
      </c>
    </row>
    <row r="136" spans="2:65" s="1" customFormat="1" ht="50.1" customHeight="1">
      <c r="B136" s="34"/>
      <c r="C136" s="35"/>
      <c r="D136" s="157" t="s">
        <v>619</v>
      </c>
      <c r="E136" s="35"/>
      <c r="F136" s="35"/>
      <c r="G136" s="35"/>
      <c r="H136" s="35"/>
      <c r="I136" s="35"/>
      <c r="J136" s="35"/>
      <c r="K136" s="35"/>
      <c r="L136" s="35"/>
      <c r="M136" s="35"/>
      <c r="N136" s="316">
        <f>BK136</f>
        <v>0</v>
      </c>
      <c r="O136" s="317"/>
      <c r="P136" s="317"/>
      <c r="Q136" s="317"/>
      <c r="R136" s="36"/>
      <c r="T136" s="177"/>
      <c r="U136" s="55"/>
      <c r="V136" s="55"/>
      <c r="W136" s="55"/>
      <c r="X136" s="55"/>
      <c r="Y136" s="55"/>
      <c r="Z136" s="55"/>
      <c r="AA136" s="57"/>
      <c r="AT136" s="18" t="s">
        <v>74</v>
      </c>
      <c r="AU136" s="18" t="s">
        <v>75</v>
      </c>
      <c r="AY136" s="18" t="s">
        <v>620</v>
      </c>
      <c r="BK136" s="113">
        <v>0</v>
      </c>
    </row>
    <row r="137" spans="2:65" s="1" customFormat="1" ht="6.9" customHeight="1">
      <c r="B137" s="58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60"/>
    </row>
  </sheetData>
  <mergeCells count="117">
    <mergeCell ref="F135:I135"/>
    <mergeCell ref="L135:M135"/>
    <mergeCell ref="N135:Q135"/>
    <mergeCell ref="N118:Q118"/>
    <mergeCell ref="N119:Q119"/>
    <mergeCell ref="N136:Q136"/>
    <mergeCell ref="H1:K1"/>
    <mergeCell ref="S2:AC2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20:I120"/>
    <mergeCell ref="L120:M120"/>
    <mergeCell ref="N120:Q120"/>
    <mergeCell ref="F121:I121"/>
    <mergeCell ref="L121:M121"/>
    <mergeCell ref="N121:Q121"/>
    <mergeCell ref="F122:I122"/>
    <mergeCell ref="L122:M122"/>
    <mergeCell ref="N122:Q122"/>
    <mergeCell ref="F108:P108"/>
    <mergeCell ref="F109:P109"/>
    <mergeCell ref="F110:P110"/>
    <mergeCell ref="M112:P112"/>
    <mergeCell ref="M114:Q114"/>
    <mergeCell ref="M115:Q115"/>
    <mergeCell ref="F117:I117"/>
    <mergeCell ref="L117:M117"/>
    <mergeCell ref="N117:Q117"/>
    <mergeCell ref="D95:H95"/>
    <mergeCell ref="N95:Q95"/>
    <mergeCell ref="D96:H96"/>
    <mergeCell ref="N96:Q96"/>
    <mergeCell ref="D97:H97"/>
    <mergeCell ref="N97:Q97"/>
    <mergeCell ref="N98:Q98"/>
    <mergeCell ref="L100:Q100"/>
    <mergeCell ref="C106:Q106"/>
    <mergeCell ref="M85:Q85"/>
    <mergeCell ref="C87:G87"/>
    <mergeCell ref="N87:Q87"/>
    <mergeCell ref="N89:Q89"/>
    <mergeCell ref="N90:Q90"/>
    <mergeCell ref="N92:Q92"/>
    <mergeCell ref="D93:H93"/>
    <mergeCell ref="N93:Q93"/>
    <mergeCell ref="D94:H94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17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74"/>
  <sheetViews>
    <sheetView showGridLines="0" workbookViewId="0">
      <pane ySplit="1" topLeftCell="A166" activePane="bottomLeft" state="frozen"/>
      <selection pane="bottomLeft" activeCell="L172" sqref="L172:M172"/>
    </sheetView>
  </sheetViews>
  <sheetFormatPr defaultRowHeight="12"/>
  <cols>
    <col min="1" max="1" width="8.140625" customWidth="1"/>
    <col min="2" max="2" width="1.7109375" customWidth="1"/>
    <col min="3" max="4" width="4.140625" customWidth="1"/>
    <col min="5" max="5" width="17.140625" customWidth="1"/>
    <col min="6" max="7" width="11.140625" customWidth="1"/>
    <col min="8" max="8" width="12.28515625" customWidth="1"/>
    <col min="9" max="9" width="7" customWidth="1"/>
    <col min="10" max="10" width="5.140625" customWidth="1"/>
    <col min="11" max="11" width="11.28515625" customWidth="1"/>
    <col min="12" max="12" width="12" customWidth="1"/>
    <col min="13" max="14" width="6" customWidth="1"/>
    <col min="15" max="15" width="2" customWidth="1"/>
    <col min="16" max="16" width="12.285156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140625" hidden="1" customWidth="1"/>
    <col min="22" max="22" width="12.140625" hidden="1" customWidth="1"/>
    <col min="23" max="23" width="16.140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140625" hidden="1" customWidth="1"/>
    <col min="29" max="29" width="11" customWidth="1"/>
    <col min="30" max="30" width="15" customWidth="1"/>
    <col min="31" max="31" width="16.140625" customWidth="1"/>
    <col min="44" max="65" width="9.140625" hidden="1"/>
  </cols>
  <sheetData>
    <row r="1" spans="1:66" ht="21.75" customHeight="1">
      <c r="A1" s="121"/>
      <c r="B1" s="12"/>
      <c r="C1" s="12"/>
      <c r="D1" s="13" t="s">
        <v>1</v>
      </c>
      <c r="E1" s="12"/>
      <c r="F1" s="14" t="s">
        <v>133</v>
      </c>
      <c r="G1" s="14"/>
      <c r="H1" s="320" t="s">
        <v>134</v>
      </c>
      <c r="I1" s="320"/>
      <c r="J1" s="320"/>
      <c r="K1" s="320"/>
      <c r="L1" s="14" t="s">
        <v>135</v>
      </c>
      <c r="M1" s="12"/>
      <c r="N1" s="12"/>
      <c r="O1" s="13" t="s">
        <v>136</v>
      </c>
      <c r="P1" s="12"/>
      <c r="Q1" s="12"/>
      <c r="R1" s="12"/>
      <c r="S1" s="14" t="s">
        <v>137</v>
      </c>
      <c r="T1" s="14"/>
      <c r="U1" s="121"/>
      <c r="V1" s="121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>
      <c r="C2" s="235" t="s">
        <v>7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S2" s="279" t="s">
        <v>8</v>
      </c>
      <c r="T2" s="280"/>
      <c r="U2" s="280"/>
      <c r="V2" s="280"/>
      <c r="W2" s="280"/>
      <c r="X2" s="280"/>
      <c r="Y2" s="280"/>
      <c r="Z2" s="280"/>
      <c r="AA2" s="280"/>
      <c r="AB2" s="280"/>
      <c r="AC2" s="280"/>
      <c r="AT2" s="18" t="s">
        <v>104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75</v>
      </c>
    </row>
    <row r="4" spans="1:66" ht="36.9" customHeight="1">
      <c r="B4" s="22"/>
      <c r="C4" s="237" t="s">
        <v>138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"/>
      <c r="T4" s="24" t="s">
        <v>12</v>
      </c>
      <c r="AT4" s="18" t="s">
        <v>6</v>
      </c>
    </row>
    <row r="5" spans="1:66" ht="6.9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18</v>
      </c>
      <c r="E6" s="26"/>
      <c r="F6" s="286" t="str">
        <f>'Rekapitulácia stavby'!K6</f>
        <v>Novostavba materskej školy na parcele č.370/12, Púchov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6"/>
      <c r="R6" s="23"/>
    </row>
    <row r="7" spans="1:66" ht="25.35" customHeight="1">
      <c r="B7" s="22"/>
      <c r="C7" s="26"/>
      <c r="D7" s="30" t="s">
        <v>139</v>
      </c>
      <c r="E7" s="26"/>
      <c r="F7" s="286" t="s">
        <v>140</v>
      </c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6"/>
      <c r="R7" s="23"/>
    </row>
    <row r="8" spans="1:66" s="1" customFormat="1" ht="32.85" customHeight="1">
      <c r="B8" s="34"/>
      <c r="C8" s="35"/>
      <c r="D8" s="29" t="s">
        <v>141</v>
      </c>
      <c r="E8" s="35"/>
      <c r="F8" s="243" t="s">
        <v>1227</v>
      </c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35"/>
      <c r="R8" s="36"/>
    </row>
    <row r="9" spans="1:66" s="1" customFormat="1" ht="14.4" customHeight="1">
      <c r="B9" s="34"/>
      <c r="C9" s="35"/>
      <c r="D9" s="30" t="s">
        <v>20</v>
      </c>
      <c r="E9" s="35"/>
      <c r="F9" s="28" t="s">
        <v>23</v>
      </c>
      <c r="G9" s="35"/>
      <c r="H9" s="35"/>
      <c r="I9" s="35"/>
      <c r="J9" s="35"/>
      <c r="K9" s="35"/>
      <c r="L9" s="35"/>
      <c r="M9" s="30" t="s">
        <v>21</v>
      </c>
      <c r="N9" s="35"/>
      <c r="O9" s="28" t="s">
        <v>5</v>
      </c>
      <c r="P9" s="35"/>
      <c r="Q9" s="35"/>
      <c r="R9" s="36"/>
    </row>
    <row r="10" spans="1:66" s="1" customFormat="1" ht="14.4" customHeight="1">
      <c r="B10" s="34"/>
      <c r="C10" s="35"/>
      <c r="D10" s="30" t="s">
        <v>22</v>
      </c>
      <c r="E10" s="35"/>
      <c r="F10" s="28" t="s">
        <v>23</v>
      </c>
      <c r="G10" s="35"/>
      <c r="H10" s="35"/>
      <c r="I10" s="35"/>
      <c r="J10" s="35"/>
      <c r="K10" s="35"/>
      <c r="L10" s="35"/>
      <c r="M10" s="30" t="s">
        <v>24</v>
      </c>
      <c r="N10" s="35"/>
      <c r="O10" s="289">
        <f>'Rekapitulácia stavby'!AN8</f>
        <v>43097</v>
      </c>
      <c r="P10" s="290"/>
      <c r="Q10" s="35"/>
      <c r="R10" s="36"/>
    </row>
    <row r="11" spans="1:66" s="1" customFormat="1" ht="10.65" customHeight="1"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/>
    </row>
    <row r="12" spans="1:66" s="1" customFormat="1" ht="14.4" customHeight="1">
      <c r="B12" s="34"/>
      <c r="C12" s="35"/>
      <c r="D12" s="30" t="s">
        <v>25</v>
      </c>
      <c r="E12" s="35"/>
      <c r="F12" s="35"/>
      <c r="G12" s="35"/>
      <c r="H12" s="35"/>
      <c r="I12" s="35"/>
      <c r="J12" s="35"/>
      <c r="K12" s="35"/>
      <c r="L12" s="35"/>
      <c r="M12" s="30" t="s">
        <v>26</v>
      </c>
      <c r="N12" s="35"/>
      <c r="O12" s="241" t="s">
        <v>5</v>
      </c>
      <c r="P12" s="241"/>
      <c r="Q12" s="35"/>
      <c r="R12" s="36"/>
    </row>
    <row r="13" spans="1:66" s="1" customFormat="1" ht="18" customHeight="1">
      <c r="B13" s="34"/>
      <c r="C13" s="35"/>
      <c r="D13" s="35"/>
      <c r="E13" s="28" t="s">
        <v>27</v>
      </c>
      <c r="F13" s="35"/>
      <c r="G13" s="35"/>
      <c r="H13" s="35"/>
      <c r="I13" s="35"/>
      <c r="J13" s="35"/>
      <c r="K13" s="35"/>
      <c r="L13" s="35"/>
      <c r="M13" s="30" t="s">
        <v>28</v>
      </c>
      <c r="N13" s="35"/>
      <c r="O13" s="241" t="s">
        <v>5</v>
      </c>
      <c r="P13" s="241"/>
      <c r="Q13" s="35"/>
      <c r="R13" s="36"/>
    </row>
    <row r="14" spans="1:66" s="1" customFormat="1" ht="6.9" customHeight="1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</row>
    <row r="15" spans="1:66" s="1" customFormat="1" ht="14.4" customHeight="1">
      <c r="B15" s="34"/>
      <c r="C15" s="35"/>
      <c r="D15" s="30" t="s">
        <v>29</v>
      </c>
      <c r="E15" s="35"/>
      <c r="F15" s="35"/>
      <c r="G15" s="35"/>
      <c r="H15" s="35"/>
      <c r="I15" s="35"/>
      <c r="J15" s="35"/>
      <c r="K15" s="35"/>
      <c r="L15" s="35"/>
      <c r="M15" s="30" t="s">
        <v>26</v>
      </c>
      <c r="N15" s="35"/>
      <c r="O15" s="291" t="str">
        <f>IF('Rekapitulácia stavby'!AN13="","",'Rekapitulácia stavby'!AN13)</f>
        <v>36 833 380</v>
      </c>
      <c r="P15" s="241"/>
      <c r="Q15" s="35"/>
      <c r="R15" s="36"/>
    </row>
    <row r="16" spans="1:66" s="1" customFormat="1" ht="18" customHeight="1">
      <c r="B16" s="34"/>
      <c r="C16" s="35"/>
      <c r="D16" s="35"/>
      <c r="E16" s="291" t="str">
        <f>IF('Rekapitulácia stavby'!E14="","",'Rekapitulácia stavby'!E14)</f>
        <v>M - SILNICE SK s.r.o.</v>
      </c>
      <c r="F16" s="292"/>
      <c r="G16" s="292"/>
      <c r="H16" s="292"/>
      <c r="I16" s="292"/>
      <c r="J16" s="292"/>
      <c r="K16" s="292"/>
      <c r="L16" s="292"/>
      <c r="M16" s="30" t="s">
        <v>28</v>
      </c>
      <c r="N16" s="35"/>
      <c r="O16" s="291" t="str">
        <f>IF('Rekapitulácia stavby'!AN14="","",'Rekapitulácia stavby'!AN14)</f>
        <v>SK2022448098</v>
      </c>
      <c r="P16" s="241"/>
      <c r="Q16" s="35"/>
      <c r="R16" s="36"/>
    </row>
    <row r="17" spans="2:18" s="1" customFormat="1" ht="6.9" customHeight="1"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6"/>
    </row>
    <row r="18" spans="2:18" s="1" customFormat="1" ht="14.4" customHeight="1">
      <c r="B18" s="34"/>
      <c r="C18" s="35"/>
      <c r="D18" s="30" t="s">
        <v>31</v>
      </c>
      <c r="E18" s="35"/>
      <c r="F18" s="35"/>
      <c r="G18" s="35"/>
      <c r="H18" s="35"/>
      <c r="I18" s="35"/>
      <c r="J18" s="35"/>
      <c r="K18" s="35"/>
      <c r="L18" s="35"/>
      <c r="M18" s="30" t="s">
        <v>26</v>
      </c>
      <c r="N18" s="35"/>
      <c r="O18" s="241" t="s">
        <v>5</v>
      </c>
      <c r="P18" s="241"/>
      <c r="Q18" s="35"/>
      <c r="R18" s="36"/>
    </row>
    <row r="19" spans="2:18" s="1" customFormat="1" ht="18" customHeight="1">
      <c r="B19" s="34"/>
      <c r="C19" s="35"/>
      <c r="D19" s="35"/>
      <c r="E19" s="28" t="s">
        <v>32</v>
      </c>
      <c r="F19" s="35"/>
      <c r="G19" s="35"/>
      <c r="H19" s="35"/>
      <c r="I19" s="35"/>
      <c r="J19" s="35"/>
      <c r="K19" s="35"/>
      <c r="L19" s="35"/>
      <c r="M19" s="30" t="s">
        <v>28</v>
      </c>
      <c r="N19" s="35"/>
      <c r="O19" s="241" t="s">
        <v>5</v>
      </c>
      <c r="P19" s="241"/>
      <c r="Q19" s="35"/>
      <c r="R19" s="36"/>
    </row>
    <row r="20" spans="2:18" s="1" customFormat="1" ht="6.9" customHeight="1"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6"/>
    </row>
    <row r="21" spans="2:18" s="1" customFormat="1" ht="14.4" customHeight="1">
      <c r="B21" s="34"/>
      <c r="C21" s="35"/>
      <c r="D21" s="30" t="s">
        <v>34</v>
      </c>
      <c r="E21" s="35"/>
      <c r="F21" s="35"/>
      <c r="G21" s="35"/>
      <c r="H21" s="35"/>
      <c r="I21" s="35"/>
      <c r="J21" s="35"/>
      <c r="K21" s="35"/>
      <c r="L21" s="35"/>
      <c r="M21" s="30" t="s">
        <v>26</v>
      </c>
      <c r="N21" s="35"/>
      <c r="O21" s="241" t="str">
        <f>IF('Rekapitulácia stavby'!AN19="","",'Rekapitulácia stavby'!AN19)</f>
        <v/>
      </c>
      <c r="P21" s="241"/>
      <c r="Q21" s="35"/>
      <c r="R21" s="36"/>
    </row>
    <row r="22" spans="2:18" s="1" customFormat="1" ht="18" customHeight="1">
      <c r="B22" s="34"/>
      <c r="C22" s="35"/>
      <c r="D22" s="35"/>
      <c r="E22" s="28" t="str">
        <f>IF('Rekapitulácia stavby'!E20="","",'Rekapitulácia stavby'!E20)</f>
        <v xml:space="preserve"> </v>
      </c>
      <c r="F22" s="35"/>
      <c r="G22" s="35"/>
      <c r="H22" s="35"/>
      <c r="I22" s="35"/>
      <c r="J22" s="35"/>
      <c r="K22" s="35"/>
      <c r="L22" s="35"/>
      <c r="M22" s="30" t="s">
        <v>28</v>
      </c>
      <c r="N22" s="35"/>
      <c r="O22" s="241" t="str">
        <f>IF('Rekapitulácia stavby'!AN20="","",'Rekapitulácia stavby'!AN20)</f>
        <v/>
      </c>
      <c r="P22" s="241"/>
      <c r="Q22" s="35"/>
      <c r="R22" s="36"/>
    </row>
    <row r="23" spans="2:18" s="1" customFormat="1" ht="6.9" customHeight="1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4.4" customHeight="1">
      <c r="B24" s="34"/>
      <c r="C24" s="35"/>
      <c r="D24" s="30" t="s">
        <v>35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</row>
    <row r="25" spans="2:18" s="1" customFormat="1" ht="22.5" customHeight="1">
      <c r="B25" s="34"/>
      <c r="C25" s="35"/>
      <c r="D25" s="35"/>
      <c r="E25" s="246" t="s">
        <v>5</v>
      </c>
      <c r="F25" s="246"/>
      <c r="G25" s="246"/>
      <c r="H25" s="246"/>
      <c r="I25" s="246"/>
      <c r="J25" s="246"/>
      <c r="K25" s="246"/>
      <c r="L25" s="246"/>
      <c r="M25" s="35"/>
      <c r="N25" s="35"/>
      <c r="O25" s="35"/>
      <c r="P25" s="35"/>
      <c r="Q25" s="35"/>
      <c r="R25" s="36"/>
    </row>
    <row r="26" spans="2:18" s="1" customFormat="1" ht="6.9" customHeight="1"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6"/>
    </row>
    <row r="27" spans="2:18" s="1" customFormat="1" ht="6.9" customHeight="1">
      <c r="B27" s="34"/>
      <c r="C27" s="35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35"/>
      <c r="R27" s="36"/>
    </row>
    <row r="28" spans="2:18" s="1" customFormat="1" ht="14.4" customHeight="1">
      <c r="B28" s="34"/>
      <c r="C28" s="35"/>
      <c r="D28" s="122" t="s">
        <v>143</v>
      </c>
      <c r="E28" s="35"/>
      <c r="F28" s="35"/>
      <c r="G28" s="35"/>
      <c r="H28" s="35"/>
      <c r="I28" s="35"/>
      <c r="J28" s="35"/>
      <c r="K28" s="35"/>
      <c r="L28" s="35"/>
      <c r="M28" s="247">
        <f>N89</f>
        <v>28326.2</v>
      </c>
      <c r="N28" s="247"/>
      <c r="O28" s="247"/>
      <c r="P28" s="247"/>
      <c r="Q28" s="35"/>
      <c r="R28" s="36"/>
    </row>
    <row r="29" spans="2:18" s="1" customFormat="1" ht="14.4" customHeight="1">
      <c r="B29" s="34"/>
      <c r="C29" s="35"/>
      <c r="D29" s="33" t="s">
        <v>127</v>
      </c>
      <c r="E29" s="35"/>
      <c r="F29" s="35"/>
      <c r="G29" s="35"/>
      <c r="H29" s="35"/>
      <c r="I29" s="35"/>
      <c r="J29" s="35"/>
      <c r="K29" s="35"/>
      <c r="L29" s="35"/>
      <c r="M29" s="247">
        <f>N98</f>
        <v>0</v>
      </c>
      <c r="N29" s="247"/>
      <c r="O29" s="247"/>
      <c r="P29" s="247"/>
      <c r="Q29" s="35"/>
      <c r="R29" s="36"/>
    </row>
    <row r="30" spans="2:18" s="1" customFormat="1" ht="6.9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6"/>
    </row>
    <row r="31" spans="2:18" s="1" customFormat="1" ht="25.35" customHeight="1">
      <c r="B31" s="34"/>
      <c r="C31" s="35"/>
      <c r="D31" s="123" t="s">
        <v>38</v>
      </c>
      <c r="E31" s="35"/>
      <c r="F31" s="35"/>
      <c r="G31" s="35"/>
      <c r="H31" s="35"/>
      <c r="I31" s="35"/>
      <c r="J31" s="35"/>
      <c r="K31" s="35"/>
      <c r="L31" s="35"/>
      <c r="M31" s="293">
        <f>ROUND(M28+M29,2)</f>
        <v>28326.2</v>
      </c>
      <c r="N31" s="288"/>
      <c r="O31" s="288"/>
      <c r="P31" s="288"/>
      <c r="Q31" s="35"/>
      <c r="R31" s="36"/>
    </row>
    <row r="32" spans="2:18" s="1" customFormat="1" ht="6.9" customHeight="1">
      <c r="B32" s="34"/>
      <c r="C32" s="35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35"/>
      <c r="R32" s="36"/>
    </row>
    <row r="33" spans="2:18" s="1" customFormat="1" ht="14.4" customHeight="1">
      <c r="B33" s="34"/>
      <c r="C33" s="35"/>
      <c r="D33" s="41" t="s">
        <v>39</v>
      </c>
      <c r="E33" s="41" t="s">
        <v>40</v>
      </c>
      <c r="F33" s="42">
        <v>0.2</v>
      </c>
      <c r="G33" s="124" t="s">
        <v>41</v>
      </c>
      <c r="H33" s="294">
        <f>(SUM(BE98:BE105)+SUM(BE124:BE172))</f>
        <v>0</v>
      </c>
      <c r="I33" s="288"/>
      <c r="J33" s="288"/>
      <c r="K33" s="35"/>
      <c r="L33" s="35"/>
      <c r="M33" s="294">
        <f>ROUND((SUM(BE98:BE105)+SUM(BE124:BE172)), 2)*F33</f>
        <v>0</v>
      </c>
      <c r="N33" s="288"/>
      <c r="O33" s="288"/>
      <c r="P33" s="288"/>
      <c r="Q33" s="35"/>
      <c r="R33" s="36"/>
    </row>
    <row r="34" spans="2:18" s="1" customFormat="1" ht="14.4" customHeight="1">
      <c r="B34" s="34"/>
      <c r="C34" s="35"/>
      <c r="D34" s="35"/>
      <c r="E34" s="41" t="s">
        <v>42</v>
      </c>
      <c r="F34" s="42">
        <v>0.2</v>
      </c>
      <c r="G34" s="124" t="s">
        <v>41</v>
      </c>
      <c r="H34" s="294">
        <f>(SUM(BF98:BF105)+SUM(BF124:BF172))</f>
        <v>28326.2</v>
      </c>
      <c r="I34" s="288"/>
      <c r="J34" s="288"/>
      <c r="K34" s="35"/>
      <c r="L34" s="35"/>
      <c r="M34" s="294">
        <f>ROUND((SUM(BF98:BF105)+SUM(BF124:BF172)), 2)*F34</f>
        <v>5665.2400000000007</v>
      </c>
      <c r="N34" s="288"/>
      <c r="O34" s="288"/>
      <c r="P34" s="288"/>
      <c r="Q34" s="35"/>
      <c r="R34" s="36"/>
    </row>
    <row r="35" spans="2:18" s="1" customFormat="1" ht="14.4" hidden="1" customHeight="1">
      <c r="B35" s="34"/>
      <c r="C35" s="35"/>
      <c r="D35" s="35"/>
      <c r="E35" s="41" t="s">
        <v>43</v>
      </c>
      <c r="F35" s="42">
        <v>0.2</v>
      </c>
      <c r="G35" s="124" t="s">
        <v>41</v>
      </c>
      <c r="H35" s="294">
        <f>(SUM(BG98:BG105)+SUM(BG124:BG172))</f>
        <v>0</v>
      </c>
      <c r="I35" s="288"/>
      <c r="J35" s="288"/>
      <c r="K35" s="35"/>
      <c r="L35" s="35"/>
      <c r="M35" s="294">
        <v>0</v>
      </c>
      <c r="N35" s="288"/>
      <c r="O35" s="288"/>
      <c r="P35" s="288"/>
      <c r="Q35" s="35"/>
      <c r="R35" s="36"/>
    </row>
    <row r="36" spans="2:18" s="1" customFormat="1" ht="14.4" hidden="1" customHeight="1">
      <c r="B36" s="34"/>
      <c r="C36" s="35"/>
      <c r="D36" s="35"/>
      <c r="E36" s="41" t="s">
        <v>44</v>
      </c>
      <c r="F36" s="42">
        <v>0.2</v>
      </c>
      <c r="G36" s="124" t="s">
        <v>41</v>
      </c>
      <c r="H36" s="294">
        <f>(SUM(BH98:BH105)+SUM(BH124:BH172))</f>
        <v>0</v>
      </c>
      <c r="I36" s="288"/>
      <c r="J36" s="288"/>
      <c r="K36" s="35"/>
      <c r="L36" s="35"/>
      <c r="M36" s="294">
        <v>0</v>
      </c>
      <c r="N36" s="288"/>
      <c r="O36" s="288"/>
      <c r="P36" s="288"/>
      <c r="Q36" s="35"/>
      <c r="R36" s="36"/>
    </row>
    <row r="37" spans="2:18" s="1" customFormat="1" ht="14.4" hidden="1" customHeight="1">
      <c r="B37" s="34"/>
      <c r="C37" s="35"/>
      <c r="D37" s="35"/>
      <c r="E37" s="41" t="s">
        <v>45</v>
      </c>
      <c r="F37" s="42">
        <v>0</v>
      </c>
      <c r="G37" s="124" t="s">
        <v>41</v>
      </c>
      <c r="H37" s="294">
        <f>(SUM(BI98:BI105)+SUM(BI124:BI172))</f>
        <v>0</v>
      </c>
      <c r="I37" s="288"/>
      <c r="J37" s="288"/>
      <c r="K37" s="35"/>
      <c r="L37" s="35"/>
      <c r="M37" s="294">
        <v>0</v>
      </c>
      <c r="N37" s="288"/>
      <c r="O37" s="288"/>
      <c r="P37" s="288"/>
      <c r="Q37" s="35"/>
      <c r="R37" s="36"/>
    </row>
    <row r="38" spans="2:18" s="1" customFormat="1" ht="6.9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6"/>
    </row>
    <row r="39" spans="2:18" s="1" customFormat="1" ht="25.35" customHeight="1">
      <c r="B39" s="34"/>
      <c r="C39" s="120"/>
      <c r="D39" s="125" t="s">
        <v>46</v>
      </c>
      <c r="E39" s="74"/>
      <c r="F39" s="74"/>
      <c r="G39" s="126" t="s">
        <v>47</v>
      </c>
      <c r="H39" s="127" t="s">
        <v>48</v>
      </c>
      <c r="I39" s="74"/>
      <c r="J39" s="74"/>
      <c r="K39" s="74"/>
      <c r="L39" s="295">
        <f>SUM(M31:M37)</f>
        <v>33991.440000000002</v>
      </c>
      <c r="M39" s="295"/>
      <c r="N39" s="295"/>
      <c r="O39" s="295"/>
      <c r="P39" s="296"/>
      <c r="Q39" s="120"/>
      <c r="R39" s="36"/>
    </row>
    <row r="40" spans="2:18" s="1" customFormat="1" ht="14.4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s="1" customFormat="1" ht="14.4" customHeight="1"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4.4">
      <c r="B50" s="34"/>
      <c r="C50" s="35"/>
      <c r="D50" s="49" t="s">
        <v>49</v>
      </c>
      <c r="E50" s="50"/>
      <c r="F50" s="50"/>
      <c r="G50" s="50"/>
      <c r="H50" s="51"/>
      <c r="I50" s="35"/>
      <c r="J50" s="49" t="s">
        <v>50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2"/>
      <c r="C51" s="26"/>
      <c r="D51" s="52"/>
      <c r="E51" s="26"/>
      <c r="F51" s="26"/>
      <c r="G51" s="26"/>
      <c r="H51" s="53"/>
      <c r="I51" s="26"/>
      <c r="J51" s="52"/>
      <c r="K51" s="26"/>
      <c r="L51" s="26"/>
      <c r="M51" s="26"/>
      <c r="N51" s="26"/>
      <c r="O51" s="26"/>
      <c r="P51" s="53"/>
      <c r="Q51" s="26"/>
      <c r="R51" s="23"/>
    </row>
    <row r="52" spans="2:18">
      <c r="B52" s="22"/>
      <c r="C52" s="26"/>
      <c r="D52" s="52"/>
      <c r="E52" s="26"/>
      <c r="F52" s="26"/>
      <c r="G52" s="26"/>
      <c r="H52" s="53"/>
      <c r="I52" s="26"/>
      <c r="J52" s="52"/>
      <c r="K52" s="26"/>
      <c r="L52" s="26"/>
      <c r="M52" s="26"/>
      <c r="N52" s="26"/>
      <c r="O52" s="26"/>
      <c r="P52" s="53"/>
      <c r="Q52" s="26"/>
      <c r="R52" s="23"/>
    </row>
    <row r="53" spans="2:18">
      <c r="B53" s="22"/>
      <c r="C53" s="26"/>
      <c r="D53" s="52"/>
      <c r="E53" s="26"/>
      <c r="F53" s="26"/>
      <c r="G53" s="26"/>
      <c r="H53" s="53"/>
      <c r="I53" s="26"/>
      <c r="J53" s="52"/>
      <c r="K53" s="26"/>
      <c r="L53" s="26"/>
      <c r="M53" s="26"/>
      <c r="N53" s="26"/>
      <c r="O53" s="26"/>
      <c r="P53" s="53"/>
      <c r="Q53" s="26"/>
      <c r="R53" s="23"/>
    </row>
    <row r="54" spans="2:18">
      <c r="B54" s="22"/>
      <c r="C54" s="26"/>
      <c r="D54" s="52"/>
      <c r="E54" s="26"/>
      <c r="F54" s="26"/>
      <c r="G54" s="26"/>
      <c r="H54" s="53"/>
      <c r="I54" s="26"/>
      <c r="J54" s="52"/>
      <c r="K54" s="26"/>
      <c r="L54" s="26"/>
      <c r="M54" s="26"/>
      <c r="N54" s="26"/>
      <c r="O54" s="26"/>
      <c r="P54" s="53"/>
      <c r="Q54" s="26"/>
      <c r="R54" s="23"/>
    </row>
    <row r="55" spans="2:18">
      <c r="B55" s="22"/>
      <c r="C55" s="26"/>
      <c r="D55" s="52"/>
      <c r="E55" s="26"/>
      <c r="F55" s="26"/>
      <c r="G55" s="26"/>
      <c r="H55" s="53"/>
      <c r="I55" s="26"/>
      <c r="J55" s="52"/>
      <c r="K55" s="26"/>
      <c r="L55" s="26"/>
      <c r="M55" s="26"/>
      <c r="N55" s="26"/>
      <c r="O55" s="26"/>
      <c r="P55" s="53"/>
      <c r="Q55" s="26"/>
      <c r="R55" s="23"/>
    </row>
    <row r="56" spans="2:18">
      <c r="B56" s="22"/>
      <c r="C56" s="26"/>
      <c r="D56" s="52"/>
      <c r="E56" s="26"/>
      <c r="F56" s="26"/>
      <c r="G56" s="26"/>
      <c r="H56" s="53"/>
      <c r="I56" s="26"/>
      <c r="J56" s="52"/>
      <c r="K56" s="26"/>
      <c r="L56" s="26"/>
      <c r="M56" s="26"/>
      <c r="N56" s="26"/>
      <c r="O56" s="26"/>
      <c r="P56" s="53"/>
      <c r="Q56" s="26"/>
      <c r="R56" s="23"/>
    </row>
    <row r="57" spans="2:18">
      <c r="B57" s="22"/>
      <c r="C57" s="26"/>
      <c r="D57" s="52"/>
      <c r="E57" s="26"/>
      <c r="F57" s="26"/>
      <c r="G57" s="26"/>
      <c r="H57" s="53"/>
      <c r="I57" s="26"/>
      <c r="J57" s="52"/>
      <c r="K57" s="26"/>
      <c r="L57" s="26"/>
      <c r="M57" s="26"/>
      <c r="N57" s="26"/>
      <c r="O57" s="26"/>
      <c r="P57" s="53"/>
      <c r="Q57" s="26"/>
      <c r="R57" s="23"/>
    </row>
    <row r="58" spans="2:18">
      <c r="B58" s="22"/>
      <c r="C58" s="26"/>
      <c r="D58" s="52"/>
      <c r="E58" s="26"/>
      <c r="F58" s="26"/>
      <c r="G58" s="26"/>
      <c r="H58" s="53"/>
      <c r="I58" s="26"/>
      <c r="J58" s="52"/>
      <c r="K58" s="26"/>
      <c r="L58" s="26"/>
      <c r="M58" s="26"/>
      <c r="N58" s="26"/>
      <c r="O58" s="26"/>
      <c r="P58" s="53"/>
      <c r="Q58" s="26"/>
      <c r="R58" s="23"/>
    </row>
    <row r="59" spans="2:18" s="1" customFormat="1" ht="14.4">
      <c r="B59" s="34"/>
      <c r="C59" s="35"/>
      <c r="D59" s="54" t="s">
        <v>51</v>
      </c>
      <c r="E59" s="55"/>
      <c r="F59" s="55"/>
      <c r="G59" s="56" t="s">
        <v>52</v>
      </c>
      <c r="H59" s="57"/>
      <c r="I59" s="35"/>
      <c r="J59" s="54" t="s">
        <v>51</v>
      </c>
      <c r="K59" s="55"/>
      <c r="L59" s="55"/>
      <c r="M59" s="55"/>
      <c r="N59" s="56" t="s">
        <v>52</v>
      </c>
      <c r="O59" s="55"/>
      <c r="P59" s="57"/>
      <c r="Q59" s="35"/>
      <c r="R59" s="36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4.4">
      <c r="B61" s="34"/>
      <c r="C61" s="35"/>
      <c r="D61" s="49" t="s">
        <v>53</v>
      </c>
      <c r="E61" s="50"/>
      <c r="F61" s="50"/>
      <c r="G61" s="50"/>
      <c r="H61" s="51"/>
      <c r="I61" s="35"/>
      <c r="J61" s="49" t="s">
        <v>54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2"/>
      <c r="C62" s="26"/>
      <c r="D62" s="52"/>
      <c r="E62" s="26"/>
      <c r="F62" s="26"/>
      <c r="G62" s="26"/>
      <c r="H62" s="53"/>
      <c r="I62" s="26"/>
      <c r="J62" s="52"/>
      <c r="K62" s="26"/>
      <c r="L62" s="26"/>
      <c r="M62" s="26"/>
      <c r="N62" s="26"/>
      <c r="O62" s="26"/>
      <c r="P62" s="53"/>
      <c r="Q62" s="26"/>
      <c r="R62" s="23"/>
    </row>
    <row r="63" spans="2:18">
      <c r="B63" s="22"/>
      <c r="C63" s="26"/>
      <c r="D63" s="52"/>
      <c r="E63" s="26"/>
      <c r="F63" s="26"/>
      <c r="G63" s="26"/>
      <c r="H63" s="53"/>
      <c r="I63" s="26"/>
      <c r="J63" s="52"/>
      <c r="K63" s="26"/>
      <c r="L63" s="26"/>
      <c r="M63" s="26"/>
      <c r="N63" s="26"/>
      <c r="O63" s="26"/>
      <c r="P63" s="53"/>
      <c r="Q63" s="26"/>
      <c r="R63" s="23"/>
    </row>
    <row r="64" spans="2:18">
      <c r="B64" s="22"/>
      <c r="C64" s="26"/>
      <c r="D64" s="52"/>
      <c r="E64" s="26"/>
      <c r="F64" s="26"/>
      <c r="G64" s="26"/>
      <c r="H64" s="53"/>
      <c r="I64" s="26"/>
      <c r="J64" s="52"/>
      <c r="K64" s="26"/>
      <c r="L64" s="26"/>
      <c r="M64" s="26"/>
      <c r="N64" s="26"/>
      <c r="O64" s="26"/>
      <c r="P64" s="53"/>
      <c r="Q64" s="26"/>
      <c r="R64" s="23"/>
    </row>
    <row r="65" spans="2:18">
      <c r="B65" s="22"/>
      <c r="C65" s="26"/>
      <c r="D65" s="52"/>
      <c r="E65" s="26"/>
      <c r="F65" s="26"/>
      <c r="G65" s="26"/>
      <c r="H65" s="53"/>
      <c r="I65" s="26"/>
      <c r="J65" s="52"/>
      <c r="K65" s="26"/>
      <c r="L65" s="26"/>
      <c r="M65" s="26"/>
      <c r="N65" s="26"/>
      <c r="O65" s="26"/>
      <c r="P65" s="53"/>
      <c r="Q65" s="26"/>
      <c r="R65" s="23"/>
    </row>
    <row r="66" spans="2:18">
      <c r="B66" s="22"/>
      <c r="C66" s="26"/>
      <c r="D66" s="52"/>
      <c r="E66" s="26"/>
      <c r="F66" s="26"/>
      <c r="G66" s="26"/>
      <c r="H66" s="53"/>
      <c r="I66" s="26"/>
      <c r="J66" s="52"/>
      <c r="K66" s="26"/>
      <c r="L66" s="26"/>
      <c r="M66" s="26"/>
      <c r="N66" s="26"/>
      <c r="O66" s="26"/>
      <c r="P66" s="53"/>
      <c r="Q66" s="26"/>
      <c r="R66" s="23"/>
    </row>
    <row r="67" spans="2:18">
      <c r="B67" s="22"/>
      <c r="C67" s="26"/>
      <c r="D67" s="52"/>
      <c r="E67" s="26"/>
      <c r="F67" s="26"/>
      <c r="G67" s="26"/>
      <c r="H67" s="53"/>
      <c r="I67" s="26"/>
      <c r="J67" s="52"/>
      <c r="K67" s="26"/>
      <c r="L67" s="26"/>
      <c r="M67" s="26"/>
      <c r="N67" s="26"/>
      <c r="O67" s="26"/>
      <c r="P67" s="53"/>
      <c r="Q67" s="26"/>
      <c r="R67" s="23"/>
    </row>
    <row r="68" spans="2:18">
      <c r="B68" s="22"/>
      <c r="C68" s="26"/>
      <c r="D68" s="52"/>
      <c r="E68" s="26"/>
      <c r="F68" s="26"/>
      <c r="G68" s="26"/>
      <c r="H68" s="53"/>
      <c r="I68" s="26"/>
      <c r="J68" s="52"/>
      <c r="K68" s="26"/>
      <c r="L68" s="26"/>
      <c r="M68" s="26"/>
      <c r="N68" s="26"/>
      <c r="O68" s="26"/>
      <c r="P68" s="53"/>
      <c r="Q68" s="26"/>
      <c r="R68" s="23"/>
    </row>
    <row r="69" spans="2:18">
      <c r="B69" s="22"/>
      <c r="C69" s="26"/>
      <c r="D69" s="52"/>
      <c r="E69" s="26"/>
      <c r="F69" s="26"/>
      <c r="G69" s="26"/>
      <c r="H69" s="53"/>
      <c r="I69" s="26"/>
      <c r="J69" s="52"/>
      <c r="K69" s="26"/>
      <c r="L69" s="26"/>
      <c r="M69" s="26"/>
      <c r="N69" s="26"/>
      <c r="O69" s="26"/>
      <c r="P69" s="53"/>
      <c r="Q69" s="26"/>
      <c r="R69" s="23"/>
    </row>
    <row r="70" spans="2:18" s="1" customFormat="1" ht="14.4">
      <c r="B70" s="34"/>
      <c r="C70" s="35"/>
      <c r="D70" s="54" t="s">
        <v>51</v>
      </c>
      <c r="E70" s="55"/>
      <c r="F70" s="55"/>
      <c r="G70" s="56" t="s">
        <v>52</v>
      </c>
      <c r="H70" s="57"/>
      <c r="I70" s="35"/>
      <c r="J70" s="54" t="s">
        <v>51</v>
      </c>
      <c r="K70" s="55"/>
      <c r="L70" s="55"/>
      <c r="M70" s="55"/>
      <c r="N70" s="56" t="s">
        <v>52</v>
      </c>
      <c r="O70" s="55"/>
      <c r="P70" s="57"/>
      <c r="Q70" s="35"/>
      <c r="R70" s="36"/>
    </row>
    <row r="71" spans="2:18" s="1" customFormat="1" ht="14.4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" customHeight="1">
      <c r="B76" s="34"/>
      <c r="C76" s="237" t="s">
        <v>144</v>
      </c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36"/>
    </row>
    <row r="77" spans="2:18" s="1" customFormat="1" ht="6.9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0" customHeight="1">
      <c r="B78" s="34"/>
      <c r="C78" s="30" t="s">
        <v>18</v>
      </c>
      <c r="D78" s="35"/>
      <c r="E78" s="35"/>
      <c r="F78" s="286" t="str">
        <f>F6</f>
        <v>Novostavba materskej školy na parcele č.370/12, Púchov</v>
      </c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35"/>
      <c r="R78" s="36"/>
    </row>
    <row r="79" spans="2:18" ht="30" customHeight="1">
      <c r="B79" s="22"/>
      <c r="C79" s="30" t="s">
        <v>139</v>
      </c>
      <c r="D79" s="26"/>
      <c r="E79" s="26"/>
      <c r="F79" s="286" t="s">
        <v>140</v>
      </c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6"/>
      <c r="R79" s="23"/>
    </row>
    <row r="80" spans="2:18" s="1" customFormat="1" ht="36.9" customHeight="1">
      <c r="B80" s="34"/>
      <c r="C80" s="68" t="s">
        <v>141</v>
      </c>
      <c r="D80" s="35"/>
      <c r="E80" s="35"/>
      <c r="F80" s="257" t="str">
        <f>F8</f>
        <v>7 - Vykurovanie</v>
      </c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35"/>
      <c r="R80" s="36"/>
    </row>
    <row r="81" spans="2:47" s="1" customFormat="1" ht="6.9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6"/>
    </row>
    <row r="82" spans="2:47" s="1" customFormat="1" ht="18" customHeight="1">
      <c r="B82" s="34"/>
      <c r="C82" s="30" t="s">
        <v>22</v>
      </c>
      <c r="D82" s="35"/>
      <c r="E82" s="35"/>
      <c r="F82" s="28" t="str">
        <f>F10</f>
        <v xml:space="preserve"> </v>
      </c>
      <c r="G82" s="35"/>
      <c r="H82" s="35"/>
      <c r="I82" s="35"/>
      <c r="J82" s="35"/>
      <c r="K82" s="30" t="s">
        <v>24</v>
      </c>
      <c r="L82" s="35"/>
      <c r="M82" s="290">
        <f>IF(O10="","",O10)</f>
        <v>43097</v>
      </c>
      <c r="N82" s="290"/>
      <c r="O82" s="290"/>
      <c r="P82" s="290"/>
      <c r="Q82" s="35"/>
      <c r="R82" s="36"/>
    </row>
    <row r="83" spans="2:47" s="1" customFormat="1" ht="6.9" customHeight="1"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6"/>
    </row>
    <row r="84" spans="2:47" s="1" customFormat="1" ht="13.2">
      <c r="B84" s="34"/>
      <c r="C84" s="30" t="s">
        <v>25</v>
      </c>
      <c r="D84" s="35"/>
      <c r="E84" s="35"/>
      <c r="F84" s="28" t="str">
        <f>E13</f>
        <v>RKC Žilinská diecéza</v>
      </c>
      <c r="G84" s="35"/>
      <c r="H84" s="35"/>
      <c r="I84" s="35"/>
      <c r="J84" s="35"/>
      <c r="K84" s="30" t="s">
        <v>31</v>
      </c>
      <c r="L84" s="35"/>
      <c r="M84" s="241" t="str">
        <f>E19</f>
        <v>Ing. arch. Ľubomír Zaymus</v>
      </c>
      <c r="N84" s="241"/>
      <c r="O84" s="241"/>
      <c r="P84" s="241"/>
      <c r="Q84" s="241"/>
      <c r="R84" s="36"/>
    </row>
    <row r="85" spans="2:47" s="1" customFormat="1" ht="14.4" customHeight="1">
      <c r="B85" s="34"/>
      <c r="C85" s="30" t="s">
        <v>29</v>
      </c>
      <c r="D85" s="35"/>
      <c r="E85" s="35"/>
      <c r="F85" s="28" t="str">
        <f>IF(E16="","",E16)</f>
        <v>M - SILNICE SK s.r.o.</v>
      </c>
      <c r="G85" s="35"/>
      <c r="H85" s="35"/>
      <c r="I85" s="35"/>
      <c r="J85" s="35"/>
      <c r="K85" s="30" t="s">
        <v>34</v>
      </c>
      <c r="L85" s="35"/>
      <c r="M85" s="241" t="str">
        <f>E22</f>
        <v xml:space="preserve"> </v>
      </c>
      <c r="N85" s="241"/>
      <c r="O85" s="241"/>
      <c r="P85" s="241"/>
      <c r="Q85" s="241"/>
      <c r="R85" s="36"/>
    </row>
    <row r="86" spans="2:47" s="1" customFormat="1" ht="10.35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6"/>
    </row>
    <row r="87" spans="2:47" s="1" customFormat="1" ht="29.25" customHeight="1">
      <c r="B87" s="34"/>
      <c r="C87" s="297" t="s">
        <v>145</v>
      </c>
      <c r="D87" s="298"/>
      <c r="E87" s="298"/>
      <c r="F87" s="298"/>
      <c r="G87" s="298"/>
      <c r="H87" s="120"/>
      <c r="I87" s="120"/>
      <c r="J87" s="120"/>
      <c r="K87" s="120"/>
      <c r="L87" s="120"/>
      <c r="M87" s="120"/>
      <c r="N87" s="297" t="s">
        <v>146</v>
      </c>
      <c r="O87" s="298"/>
      <c r="P87" s="298"/>
      <c r="Q87" s="298"/>
      <c r="R87" s="36"/>
    </row>
    <row r="88" spans="2:47" s="1" customFormat="1" ht="10.35" customHeight="1"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6"/>
    </row>
    <row r="89" spans="2:47" s="1" customFormat="1" ht="29.25" customHeight="1">
      <c r="B89" s="34"/>
      <c r="C89" s="128" t="s">
        <v>147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285">
        <f>N124</f>
        <v>28326.2</v>
      </c>
      <c r="O89" s="324"/>
      <c r="P89" s="324"/>
      <c r="Q89" s="324"/>
      <c r="R89" s="36"/>
      <c r="AU89" s="18" t="s">
        <v>148</v>
      </c>
    </row>
    <row r="90" spans="2:47" s="7" customFormat="1" ht="24.9" customHeight="1">
      <c r="B90" s="129"/>
      <c r="C90" s="130"/>
      <c r="D90" s="131" t="s">
        <v>155</v>
      </c>
      <c r="E90" s="130"/>
      <c r="F90" s="130"/>
      <c r="G90" s="130"/>
      <c r="H90" s="130"/>
      <c r="I90" s="130"/>
      <c r="J90" s="130"/>
      <c r="K90" s="130"/>
      <c r="L90" s="130"/>
      <c r="M90" s="130"/>
      <c r="N90" s="300">
        <f>N125</f>
        <v>27510.2</v>
      </c>
      <c r="O90" s="301"/>
      <c r="P90" s="301"/>
      <c r="Q90" s="301"/>
      <c r="R90" s="132"/>
    </row>
    <row r="91" spans="2:47" s="8" customFormat="1" ht="20.100000000000001" customHeight="1">
      <c r="B91" s="133"/>
      <c r="C91" s="98"/>
      <c r="D91" s="109" t="s">
        <v>156</v>
      </c>
      <c r="E91" s="98"/>
      <c r="F91" s="98"/>
      <c r="G91" s="98"/>
      <c r="H91" s="98"/>
      <c r="I91" s="98"/>
      <c r="J91" s="98"/>
      <c r="K91" s="98"/>
      <c r="L91" s="98"/>
      <c r="M91" s="98"/>
      <c r="N91" s="272">
        <f>N126</f>
        <v>710.57</v>
      </c>
      <c r="O91" s="273"/>
      <c r="P91" s="273"/>
      <c r="Q91" s="273"/>
      <c r="R91" s="134"/>
    </row>
    <row r="92" spans="2:47" s="8" customFormat="1" ht="20.100000000000001" customHeight="1">
      <c r="B92" s="133"/>
      <c r="C92" s="98"/>
      <c r="D92" s="109" t="s">
        <v>1228</v>
      </c>
      <c r="E92" s="98"/>
      <c r="F92" s="98"/>
      <c r="G92" s="98"/>
      <c r="H92" s="98"/>
      <c r="I92" s="98"/>
      <c r="J92" s="98"/>
      <c r="K92" s="98"/>
      <c r="L92" s="98"/>
      <c r="M92" s="98"/>
      <c r="N92" s="272">
        <f>N134</f>
        <v>5130.3500000000004</v>
      </c>
      <c r="O92" s="273"/>
      <c r="P92" s="273"/>
      <c r="Q92" s="273"/>
      <c r="R92" s="134"/>
    </row>
    <row r="93" spans="2:47" s="8" customFormat="1" ht="20.100000000000001" customHeight="1">
      <c r="B93" s="133"/>
      <c r="C93" s="98"/>
      <c r="D93" s="109" t="s">
        <v>1229</v>
      </c>
      <c r="E93" s="98"/>
      <c r="F93" s="98"/>
      <c r="G93" s="98"/>
      <c r="H93" s="98"/>
      <c r="I93" s="98"/>
      <c r="J93" s="98"/>
      <c r="K93" s="98"/>
      <c r="L93" s="98"/>
      <c r="M93" s="98"/>
      <c r="N93" s="272">
        <f>N144</f>
        <v>1203.28</v>
      </c>
      <c r="O93" s="273"/>
      <c r="P93" s="273"/>
      <c r="Q93" s="273"/>
      <c r="R93" s="134"/>
    </row>
    <row r="94" spans="2:47" s="8" customFormat="1" ht="20.100000000000001" customHeight="1">
      <c r="B94" s="133"/>
      <c r="C94" s="98"/>
      <c r="D94" s="109" t="s">
        <v>1230</v>
      </c>
      <c r="E94" s="98"/>
      <c r="F94" s="98"/>
      <c r="G94" s="98"/>
      <c r="H94" s="98"/>
      <c r="I94" s="98"/>
      <c r="J94" s="98"/>
      <c r="K94" s="98"/>
      <c r="L94" s="98"/>
      <c r="M94" s="98"/>
      <c r="N94" s="272">
        <f>N163</f>
        <v>20256</v>
      </c>
      <c r="O94" s="273"/>
      <c r="P94" s="273"/>
      <c r="Q94" s="273"/>
      <c r="R94" s="134"/>
    </row>
    <row r="95" spans="2:47" s="8" customFormat="1" ht="20.100000000000001" customHeight="1">
      <c r="B95" s="133"/>
      <c r="C95" s="98"/>
      <c r="D95" s="109" t="s">
        <v>1231</v>
      </c>
      <c r="E95" s="98"/>
      <c r="F95" s="98"/>
      <c r="G95" s="98"/>
      <c r="H95" s="98"/>
      <c r="I95" s="98"/>
      <c r="J95" s="98"/>
      <c r="K95" s="98"/>
      <c r="L95" s="98"/>
      <c r="M95" s="98"/>
      <c r="N95" s="272">
        <f>N168</f>
        <v>210</v>
      </c>
      <c r="O95" s="273"/>
      <c r="P95" s="273"/>
      <c r="Q95" s="273"/>
      <c r="R95" s="134"/>
    </row>
    <row r="96" spans="2:47" s="7" customFormat="1" ht="24.9" customHeight="1">
      <c r="B96" s="129"/>
      <c r="C96" s="130"/>
      <c r="D96" s="131" t="s">
        <v>1232</v>
      </c>
      <c r="E96" s="130"/>
      <c r="F96" s="130"/>
      <c r="G96" s="130"/>
      <c r="H96" s="130"/>
      <c r="I96" s="130"/>
      <c r="J96" s="130"/>
      <c r="K96" s="130"/>
      <c r="L96" s="130"/>
      <c r="M96" s="130"/>
      <c r="N96" s="300">
        <f>N170</f>
        <v>816</v>
      </c>
      <c r="O96" s="301"/>
      <c r="P96" s="301"/>
      <c r="Q96" s="301"/>
      <c r="R96" s="132"/>
    </row>
    <row r="97" spans="2:65" s="1" customFormat="1" ht="21.75" customHeight="1"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6"/>
    </row>
    <row r="98" spans="2:65" s="1" customFormat="1" ht="29.25" customHeight="1">
      <c r="B98" s="34"/>
      <c r="C98" s="128" t="s">
        <v>158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24">
        <f>ROUND(N99+N100+N101+N102+N103+N104,2)</f>
        <v>0</v>
      </c>
      <c r="O98" s="302"/>
      <c r="P98" s="302"/>
      <c r="Q98" s="302"/>
      <c r="R98" s="36"/>
      <c r="T98" s="135"/>
      <c r="U98" s="136" t="s">
        <v>39</v>
      </c>
    </row>
    <row r="99" spans="2:65" s="1" customFormat="1" ht="18" customHeight="1">
      <c r="B99" s="137"/>
      <c r="C99" s="138"/>
      <c r="D99" s="281" t="s">
        <v>159</v>
      </c>
      <c r="E99" s="303"/>
      <c r="F99" s="303"/>
      <c r="G99" s="303"/>
      <c r="H99" s="303"/>
      <c r="I99" s="138"/>
      <c r="J99" s="138"/>
      <c r="K99" s="138"/>
      <c r="L99" s="138"/>
      <c r="M99" s="138"/>
      <c r="N99" s="283">
        <f>ROUND(N89*T99,2)</f>
        <v>0</v>
      </c>
      <c r="O99" s="304"/>
      <c r="P99" s="304"/>
      <c r="Q99" s="304"/>
      <c r="R99" s="140"/>
      <c r="S99" s="138"/>
      <c r="T99" s="141"/>
      <c r="U99" s="142" t="s">
        <v>42</v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4" t="s">
        <v>160</v>
      </c>
      <c r="AZ99" s="143"/>
      <c r="BA99" s="143"/>
      <c r="BB99" s="143"/>
      <c r="BC99" s="143"/>
      <c r="BD99" s="143"/>
      <c r="BE99" s="145">
        <f t="shared" ref="BE99:BE104" si="0">IF(U99="základná",N99,0)</f>
        <v>0</v>
      </c>
      <c r="BF99" s="145">
        <f t="shared" ref="BF99:BF104" si="1">IF(U99="znížená",N99,0)</f>
        <v>0</v>
      </c>
      <c r="BG99" s="145">
        <f t="shared" ref="BG99:BG104" si="2">IF(U99="zákl. prenesená",N99,0)</f>
        <v>0</v>
      </c>
      <c r="BH99" s="145">
        <f t="shared" ref="BH99:BH104" si="3">IF(U99="zníž. prenesená",N99,0)</f>
        <v>0</v>
      </c>
      <c r="BI99" s="145">
        <f t="shared" ref="BI99:BI104" si="4">IF(U99="nulová",N99,0)</f>
        <v>0</v>
      </c>
      <c r="BJ99" s="144" t="s">
        <v>86</v>
      </c>
      <c r="BK99" s="143"/>
      <c r="BL99" s="143"/>
      <c r="BM99" s="143"/>
    </row>
    <row r="100" spans="2:65" s="1" customFormat="1" ht="18" customHeight="1">
      <c r="B100" s="137"/>
      <c r="C100" s="138"/>
      <c r="D100" s="281" t="s">
        <v>627</v>
      </c>
      <c r="E100" s="303"/>
      <c r="F100" s="303"/>
      <c r="G100" s="303"/>
      <c r="H100" s="303"/>
      <c r="I100" s="138"/>
      <c r="J100" s="138"/>
      <c r="K100" s="138"/>
      <c r="L100" s="138"/>
      <c r="M100" s="138"/>
      <c r="N100" s="283">
        <f>ROUND(N89*T100,2)</f>
        <v>0</v>
      </c>
      <c r="O100" s="304"/>
      <c r="P100" s="304"/>
      <c r="Q100" s="304"/>
      <c r="R100" s="140"/>
      <c r="S100" s="138"/>
      <c r="T100" s="141"/>
      <c r="U100" s="142" t="s">
        <v>42</v>
      </c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4" t="s">
        <v>160</v>
      </c>
      <c r="AZ100" s="143"/>
      <c r="BA100" s="143"/>
      <c r="BB100" s="143"/>
      <c r="BC100" s="143"/>
      <c r="BD100" s="143"/>
      <c r="BE100" s="145">
        <f t="shared" si="0"/>
        <v>0</v>
      </c>
      <c r="BF100" s="145">
        <f t="shared" si="1"/>
        <v>0</v>
      </c>
      <c r="BG100" s="145">
        <f t="shared" si="2"/>
        <v>0</v>
      </c>
      <c r="BH100" s="145">
        <f t="shared" si="3"/>
        <v>0</v>
      </c>
      <c r="BI100" s="145">
        <f t="shared" si="4"/>
        <v>0</v>
      </c>
      <c r="BJ100" s="144" t="s">
        <v>86</v>
      </c>
      <c r="BK100" s="143"/>
      <c r="BL100" s="143"/>
      <c r="BM100" s="143"/>
    </row>
    <row r="101" spans="2:65" s="1" customFormat="1" ht="18" customHeight="1">
      <c r="B101" s="137"/>
      <c r="C101" s="138"/>
      <c r="D101" s="281" t="s">
        <v>162</v>
      </c>
      <c r="E101" s="303"/>
      <c r="F101" s="303"/>
      <c r="G101" s="303"/>
      <c r="H101" s="303"/>
      <c r="I101" s="138"/>
      <c r="J101" s="138"/>
      <c r="K101" s="138"/>
      <c r="L101" s="138"/>
      <c r="M101" s="138"/>
      <c r="N101" s="283">
        <f>ROUND(N89*T101,2)</f>
        <v>0</v>
      </c>
      <c r="O101" s="304"/>
      <c r="P101" s="304"/>
      <c r="Q101" s="304"/>
      <c r="R101" s="140"/>
      <c r="S101" s="138"/>
      <c r="T101" s="141"/>
      <c r="U101" s="142" t="s">
        <v>42</v>
      </c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4" t="s">
        <v>160</v>
      </c>
      <c r="AZ101" s="143"/>
      <c r="BA101" s="143"/>
      <c r="BB101" s="143"/>
      <c r="BC101" s="143"/>
      <c r="BD101" s="143"/>
      <c r="BE101" s="145">
        <f t="shared" si="0"/>
        <v>0</v>
      </c>
      <c r="BF101" s="145">
        <f t="shared" si="1"/>
        <v>0</v>
      </c>
      <c r="BG101" s="145">
        <f t="shared" si="2"/>
        <v>0</v>
      </c>
      <c r="BH101" s="145">
        <f t="shared" si="3"/>
        <v>0</v>
      </c>
      <c r="BI101" s="145">
        <f t="shared" si="4"/>
        <v>0</v>
      </c>
      <c r="BJ101" s="144" t="s">
        <v>86</v>
      </c>
      <c r="BK101" s="143"/>
      <c r="BL101" s="143"/>
      <c r="BM101" s="143"/>
    </row>
    <row r="102" spans="2:65" s="1" customFormat="1" ht="18" customHeight="1">
      <c r="B102" s="137"/>
      <c r="C102" s="138"/>
      <c r="D102" s="281" t="s">
        <v>163</v>
      </c>
      <c r="E102" s="303"/>
      <c r="F102" s="303"/>
      <c r="G102" s="303"/>
      <c r="H102" s="303"/>
      <c r="I102" s="138"/>
      <c r="J102" s="138"/>
      <c r="K102" s="138"/>
      <c r="L102" s="138"/>
      <c r="M102" s="138"/>
      <c r="N102" s="283">
        <f>ROUND(N89*T102,2)</f>
        <v>0</v>
      </c>
      <c r="O102" s="304"/>
      <c r="P102" s="304"/>
      <c r="Q102" s="304"/>
      <c r="R102" s="140"/>
      <c r="S102" s="138"/>
      <c r="T102" s="141"/>
      <c r="U102" s="142" t="s">
        <v>42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4" t="s">
        <v>160</v>
      </c>
      <c r="AZ102" s="143"/>
      <c r="BA102" s="143"/>
      <c r="BB102" s="143"/>
      <c r="BC102" s="143"/>
      <c r="BD102" s="143"/>
      <c r="BE102" s="145">
        <f t="shared" si="0"/>
        <v>0</v>
      </c>
      <c r="BF102" s="145">
        <f t="shared" si="1"/>
        <v>0</v>
      </c>
      <c r="BG102" s="145">
        <f t="shared" si="2"/>
        <v>0</v>
      </c>
      <c r="BH102" s="145">
        <f t="shared" si="3"/>
        <v>0</v>
      </c>
      <c r="BI102" s="145">
        <f t="shared" si="4"/>
        <v>0</v>
      </c>
      <c r="BJ102" s="144" t="s">
        <v>86</v>
      </c>
      <c r="BK102" s="143"/>
      <c r="BL102" s="143"/>
      <c r="BM102" s="143"/>
    </row>
    <row r="103" spans="2:65" s="1" customFormat="1" ht="18" customHeight="1">
      <c r="B103" s="137"/>
      <c r="C103" s="138"/>
      <c r="D103" s="281" t="s">
        <v>628</v>
      </c>
      <c r="E103" s="303"/>
      <c r="F103" s="303"/>
      <c r="G103" s="303"/>
      <c r="H103" s="303"/>
      <c r="I103" s="138"/>
      <c r="J103" s="138"/>
      <c r="K103" s="138"/>
      <c r="L103" s="138"/>
      <c r="M103" s="138"/>
      <c r="N103" s="283">
        <f>ROUND(N89*T103,2)</f>
        <v>0</v>
      </c>
      <c r="O103" s="304"/>
      <c r="P103" s="304"/>
      <c r="Q103" s="304"/>
      <c r="R103" s="140"/>
      <c r="S103" s="138"/>
      <c r="T103" s="141"/>
      <c r="U103" s="142" t="s">
        <v>42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4" t="s">
        <v>160</v>
      </c>
      <c r="AZ103" s="143"/>
      <c r="BA103" s="143"/>
      <c r="BB103" s="143"/>
      <c r="BC103" s="143"/>
      <c r="BD103" s="143"/>
      <c r="BE103" s="145">
        <f t="shared" si="0"/>
        <v>0</v>
      </c>
      <c r="BF103" s="145">
        <f t="shared" si="1"/>
        <v>0</v>
      </c>
      <c r="BG103" s="145">
        <f t="shared" si="2"/>
        <v>0</v>
      </c>
      <c r="BH103" s="145">
        <f t="shared" si="3"/>
        <v>0</v>
      </c>
      <c r="BI103" s="145">
        <f t="shared" si="4"/>
        <v>0</v>
      </c>
      <c r="BJ103" s="144" t="s">
        <v>86</v>
      </c>
      <c r="BK103" s="143"/>
      <c r="BL103" s="143"/>
      <c r="BM103" s="143"/>
    </row>
    <row r="104" spans="2:65" s="1" customFormat="1" ht="18" customHeight="1">
      <c r="B104" s="137"/>
      <c r="C104" s="138"/>
      <c r="D104" s="139" t="s">
        <v>165</v>
      </c>
      <c r="E104" s="138"/>
      <c r="F104" s="138"/>
      <c r="G104" s="138"/>
      <c r="H104" s="138"/>
      <c r="I104" s="138"/>
      <c r="J104" s="138"/>
      <c r="K104" s="138"/>
      <c r="L104" s="138"/>
      <c r="M104" s="138"/>
      <c r="N104" s="283">
        <f>ROUND(N89*T104,2)</f>
        <v>0</v>
      </c>
      <c r="O104" s="304"/>
      <c r="P104" s="304"/>
      <c r="Q104" s="304"/>
      <c r="R104" s="140"/>
      <c r="S104" s="138"/>
      <c r="T104" s="146"/>
      <c r="U104" s="147" t="s">
        <v>42</v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4" t="s">
        <v>166</v>
      </c>
      <c r="AZ104" s="143"/>
      <c r="BA104" s="143"/>
      <c r="BB104" s="143"/>
      <c r="BC104" s="143"/>
      <c r="BD104" s="143"/>
      <c r="BE104" s="145">
        <f t="shared" si="0"/>
        <v>0</v>
      </c>
      <c r="BF104" s="145">
        <f t="shared" si="1"/>
        <v>0</v>
      </c>
      <c r="BG104" s="145">
        <f t="shared" si="2"/>
        <v>0</v>
      </c>
      <c r="BH104" s="145">
        <f t="shared" si="3"/>
        <v>0</v>
      </c>
      <c r="BI104" s="145">
        <f t="shared" si="4"/>
        <v>0</v>
      </c>
      <c r="BJ104" s="144" t="s">
        <v>86</v>
      </c>
      <c r="BK104" s="143"/>
      <c r="BL104" s="143"/>
      <c r="BM104" s="143"/>
    </row>
    <row r="105" spans="2:65" s="1" customFormat="1"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6"/>
    </row>
    <row r="106" spans="2:65" s="1" customFormat="1" ht="29.25" customHeight="1">
      <c r="B106" s="34"/>
      <c r="C106" s="119" t="s">
        <v>132</v>
      </c>
      <c r="D106" s="120"/>
      <c r="E106" s="120"/>
      <c r="F106" s="120"/>
      <c r="G106" s="120"/>
      <c r="H106" s="120"/>
      <c r="I106" s="120"/>
      <c r="J106" s="120"/>
      <c r="K106" s="120"/>
      <c r="L106" s="278">
        <f>ROUND(SUM(N89+N98),2)</f>
        <v>28326.2</v>
      </c>
      <c r="M106" s="278"/>
      <c r="N106" s="278"/>
      <c r="O106" s="278"/>
      <c r="P106" s="278"/>
      <c r="Q106" s="278"/>
      <c r="R106" s="36"/>
    </row>
    <row r="107" spans="2:65" s="1" customFormat="1" ht="6.9" customHeight="1"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60"/>
    </row>
    <row r="111" spans="2:65" s="1" customFormat="1" ht="6.9" customHeight="1"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3"/>
    </row>
    <row r="112" spans="2:65" s="1" customFormat="1" ht="36.9" customHeight="1">
      <c r="B112" s="34"/>
      <c r="C112" s="237" t="s">
        <v>167</v>
      </c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36"/>
    </row>
    <row r="113" spans="2:65" s="1" customFormat="1" ht="6.9" customHeight="1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1" customFormat="1" ht="30" customHeight="1">
      <c r="B114" s="34"/>
      <c r="C114" s="30" t="s">
        <v>18</v>
      </c>
      <c r="D114" s="35"/>
      <c r="E114" s="35"/>
      <c r="F114" s="286" t="str">
        <f>F6</f>
        <v>Novostavba materskej školy na parcele č.370/12, Púchov</v>
      </c>
      <c r="G114" s="287"/>
      <c r="H114" s="287"/>
      <c r="I114" s="287"/>
      <c r="J114" s="287"/>
      <c r="K114" s="287"/>
      <c r="L114" s="287"/>
      <c r="M114" s="287"/>
      <c r="N114" s="287"/>
      <c r="O114" s="287"/>
      <c r="P114" s="287"/>
      <c r="Q114" s="35"/>
      <c r="R114" s="36"/>
    </row>
    <row r="115" spans="2:65" ht="30" customHeight="1">
      <c r="B115" s="22"/>
      <c r="C115" s="30" t="s">
        <v>139</v>
      </c>
      <c r="D115" s="26"/>
      <c r="E115" s="26"/>
      <c r="F115" s="286" t="s">
        <v>140</v>
      </c>
      <c r="G115" s="242"/>
      <c r="H115" s="242"/>
      <c r="I115" s="242"/>
      <c r="J115" s="242"/>
      <c r="K115" s="242"/>
      <c r="L115" s="242"/>
      <c r="M115" s="242"/>
      <c r="N115" s="242"/>
      <c r="O115" s="242"/>
      <c r="P115" s="242"/>
      <c r="Q115" s="26"/>
      <c r="R115" s="23"/>
    </row>
    <row r="116" spans="2:65" s="1" customFormat="1" ht="36.9" customHeight="1">
      <c r="B116" s="34"/>
      <c r="C116" s="68" t="s">
        <v>141</v>
      </c>
      <c r="D116" s="35"/>
      <c r="E116" s="35"/>
      <c r="F116" s="257" t="str">
        <f>F8</f>
        <v>7 - Vykurovanie</v>
      </c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35"/>
      <c r="R116" s="36"/>
    </row>
    <row r="117" spans="2:65" s="1" customFormat="1" ht="6.9" customHeight="1"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</row>
    <row r="118" spans="2:65" s="1" customFormat="1" ht="18" customHeight="1">
      <c r="B118" s="34"/>
      <c r="C118" s="30" t="s">
        <v>22</v>
      </c>
      <c r="D118" s="35"/>
      <c r="E118" s="35"/>
      <c r="F118" s="28" t="str">
        <f>F10</f>
        <v xml:space="preserve"> </v>
      </c>
      <c r="G118" s="35"/>
      <c r="H118" s="35"/>
      <c r="I118" s="35"/>
      <c r="J118" s="35"/>
      <c r="K118" s="30" t="s">
        <v>24</v>
      </c>
      <c r="L118" s="35"/>
      <c r="M118" s="290">
        <f>IF(O10="","",O10)</f>
        <v>43097</v>
      </c>
      <c r="N118" s="290"/>
      <c r="O118" s="290"/>
      <c r="P118" s="290"/>
      <c r="Q118" s="35"/>
      <c r="R118" s="36"/>
    </row>
    <row r="119" spans="2:65" s="1" customFormat="1" ht="6.9" customHeight="1"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6"/>
    </row>
    <row r="120" spans="2:65" s="1" customFormat="1" ht="13.2">
      <c r="B120" s="34"/>
      <c r="C120" s="30" t="s">
        <v>25</v>
      </c>
      <c r="D120" s="35"/>
      <c r="E120" s="35"/>
      <c r="F120" s="28" t="str">
        <f>E13</f>
        <v>RKC Žilinská diecéza</v>
      </c>
      <c r="G120" s="35"/>
      <c r="H120" s="35"/>
      <c r="I120" s="35"/>
      <c r="J120" s="35"/>
      <c r="K120" s="30" t="s">
        <v>31</v>
      </c>
      <c r="L120" s="35"/>
      <c r="M120" s="241" t="str">
        <f>E19</f>
        <v>Ing. arch. Ľubomír Zaymus</v>
      </c>
      <c r="N120" s="241"/>
      <c r="O120" s="241"/>
      <c r="P120" s="241"/>
      <c r="Q120" s="241"/>
      <c r="R120" s="36"/>
    </row>
    <row r="121" spans="2:65" s="1" customFormat="1" ht="14.4" customHeight="1">
      <c r="B121" s="34"/>
      <c r="C121" s="30" t="s">
        <v>29</v>
      </c>
      <c r="D121" s="35"/>
      <c r="E121" s="35"/>
      <c r="F121" s="28" t="str">
        <f>IF(E16="","",E16)</f>
        <v>M - SILNICE SK s.r.o.</v>
      </c>
      <c r="G121" s="35"/>
      <c r="H121" s="35"/>
      <c r="I121" s="35"/>
      <c r="J121" s="35"/>
      <c r="K121" s="30" t="s">
        <v>34</v>
      </c>
      <c r="L121" s="35"/>
      <c r="M121" s="241" t="str">
        <f>E22</f>
        <v xml:space="preserve"> </v>
      </c>
      <c r="N121" s="241"/>
      <c r="O121" s="241"/>
      <c r="P121" s="241"/>
      <c r="Q121" s="241"/>
      <c r="R121" s="36"/>
    </row>
    <row r="122" spans="2:65" s="1" customFormat="1" ht="10.35" customHeight="1"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6"/>
    </row>
    <row r="123" spans="2:65" s="9" customFormat="1" ht="29.25" customHeight="1">
      <c r="B123" s="148"/>
      <c r="C123" s="149" t="s">
        <v>168</v>
      </c>
      <c r="D123" s="150" t="s">
        <v>169</v>
      </c>
      <c r="E123" s="150" t="s">
        <v>57</v>
      </c>
      <c r="F123" s="305" t="s">
        <v>170</v>
      </c>
      <c r="G123" s="305"/>
      <c r="H123" s="305"/>
      <c r="I123" s="305"/>
      <c r="J123" s="150" t="s">
        <v>171</v>
      </c>
      <c r="K123" s="150" t="s">
        <v>172</v>
      </c>
      <c r="L123" s="306" t="s">
        <v>173</v>
      </c>
      <c r="M123" s="306"/>
      <c r="N123" s="305" t="s">
        <v>146</v>
      </c>
      <c r="O123" s="305"/>
      <c r="P123" s="305"/>
      <c r="Q123" s="307"/>
      <c r="R123" s="151"/>
      <c r="T123" s="75" t="s">
        <v>174</v>
      </c>
      <c r="U123" s="76" t="s">
        <v>39</v>
      </c>
      <c r="V123" s="76" t="s">
        <v>175</v>
      </c>
      <c r="W123" s="76" t="s">
        <v>176</v>
      </c>
      <c r="X123" s="76" t="s">
        <v>177</v>
      </c>
      <c r="Y123" s="76" t="s">
        <v>178</v>
      </c>
      <c r="Z123" s="76" t="s">
        <v>179</v>
      </c>
      <c r="AA123" s="77" t="s">
        <v>180</v>
      </c>
    </row>
    <row r="124" spans="2:65" s="1" customFormat="1" ht="29.25" customHeight="1">
      <c r="B124" s="34"/>
      <c r="C124" s="79" t="s">
        <v>143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21">
        <f>BK124</f>
        <v>28326.2</v>
      </c>
      <c r="O124" s="322"/>
      <c r="P124" s="322"/>
      <c r="Q124" s="322"/>
      <c r="R124" s="36"/>
      <c r="T124" s="78"/>
      <c r="U124" s="50"/>
      <c r="V124" s="50"/>
      <c r="W124" s="152">
        <f>W125+W170+W173</f>
        <v>0</v>
      </c>
      <c r="X124" s="50"/>
      <c r="Y124" s="152">
        <f>Y125+Y170+Y173</f>
        <v>2.0584899999999999</v>
      </c>
      <c r="Z124" s="50"/>
      <c r="AA124" s="153">
        <f>AA125+AA170+AA173</f>
        <v>0</v>
      </c>
      <c r="AT124" s="18" t="s">
        <v>74</v>
      </c>
      <c r="AU124" s="18" t="s">
        <v>148</v>
      </c>
      <c r="BK124" s="154">
        <f>BK125+BK170+BK173</f>
        <v>28326.2</v>
      </c>
    </row>
    <row r="125" spans="2:65" s="10" customFormat="1" ht="37.35" customHeight="1">
      <c r="B125" s="155"/>
      <c r="C125" s="156"/>
      <c r="D125" s="157" t="s">
        <v>155</v>
      </c>
      <c r="E125" s="157"/>
      <c r="F125" s="157"/>
      <c r="G125" s="157"/>
      <c r="H125" s="157"/>
      <c r="I125" s="157"/>
      <c r="J125" s="157"/>
      <c r="K125" s="157"/>
      <c r="L125" s="157"/>
      <c r="M125" s="157"/>
      <c r="N125" s="323">
        <f>BK125</f>
        <v>27510.2</v>
      </c>
      <c r="O125" s="300"/>
      <c r="P125" s="300"/>
      <c r="Q125" s="300"/>
      <c r="R125" s="158"/>
      <c r="T125" s="159"/>
      <c r="U125" s="156"/>
      <c r="V125" s="156"/>
      <c r="W125" s="160">
        <f>W126+W134+W144+W163+W168</f>
        <v>0</v>
      </c>
      <c r="X125" s="156"/>
      <c r="Y125" s="160">
        <f>Y126+Y134+Y144+Y163+Y168</f>
        <v>2.0584899999999999</v>
      </c>
      <c r="Z125" s="156"/>
      <c r="AA125" s="161">
        <f>AA126+AA134+AA144+AA163+AA168</f>
        <v>0</v>
      </c>
      <c r="AR125" s="162" t="s">
        <v>86</v>
      </c>
      <c r="AT125" s="163" t="s">
        <v>74</v>
      </c>
      <c r="AU125" s="163" t="s">
        <v>75</v>
      </c>
      <c r="AY125" s="162" t="s">
        <v>181</v>
      </c>
      <c r="BK125" s="164">
        <f>BK126+BK134+BK144+BK163+BK168</f>
        <v>27510.2</v>
      </c>
    </row>
    <row r="126" spans="2:65" s="10" customFormat="1" ht="20.100000000000001" customHeight="1">
      <c r="B126" s="155"/>
      <c r="C126" s="156"/>
      <c r="D126" s="165" t="s">
        <v>156</v>
      </c>
      <c r="E126" s="165"/>
      <c r="F126" s="165"/>
      <c r="G126" s="165"/>
      <c r="H126" s="165"/>
      <c r="I126" s="165"/>
      <c r="J126" s="165"/>
      <c r="K126" s="165"/>
      <c r="L126" s="165"/>
      <c r="M126" s="165"/>
      <c r="N126" s="318">
        <f>BK126</f>
        <v>710.57</v>
      </c>
      <c r="O126" s="319"/>
      <c r="P126" s="319"/>
      <c r="Q126" s="319"/>
      <c r="R126" s="158"/>
      <c r="T126" s="159"/>
      <c r="U126" s="156"/>
      <c r="V126" s="156"/>
      <c r="W126" s="160">
        <f>SUM(W127:W133)</f>
        <v>0</v>
      </c>
      <c r="X126" s="156"/>
      <c r="Y126" s="160">
        <f>SUM(Y127:Y133)</f>
        <v>3.3410000000000002E-2</v>
      </c>
      <c r="Z126" s="156"/>
      <c r="AA126" s="161">
        <f>SUM(AA127:AA133)</f>
        <v>0</v>
      </c>
      <c r="AR126" s="162" t="s">
        <v>86</v>
      </c>
      <c r="AT126" s="163" t="s">
        <v>74</v>
      </c>
      <c r="AU126" s="163" t="s">
        <v>82</v>
      </c>
      <c r="AY126" s="162" t="s">
        <v>181</v>
      </c>
      <c r="BK126" s="164">
        <f>SUM(BK127:BK133)</f>
        <v>710.57</v>
      </c>
    </row>
    <row r="127" spans="2:65" s="1" customFormat="1" ht="31.5" customHeight="1">
      <c r="B127" s="137"/>
      <c r="C127" s="166" t="s">
        <v>82</v>
      </c>
      <c r="D127" s="166" t="s">
        <v>182</v>
      </c>
      <c r="E127" s="167" t="s">
        <v>647</v>
      </c>
      <c r="F127" s="308" t="s">
        <v>1233</v>
      </c>
      <c r="G127" s="308"/>
      <c r="H127" s="308"/>
      <c r="I127" s="308"/>
      <c r="J127" s="168" t="s">
        <v>422</v>
      </c>
      <c r="K127" s="169">
        <v>60</v>
      </c>
      <c r="L127" s="309">
        <v>2.34</v>
      </c>
      <c r="M127" s="309"/>
      <c r="N127" s="310">
        <f t="shared" ref="N127:N133" si="5">ROUND(L127*K127,2)</f>
        <v>140.4</v>
      </c>
      <c r="O127" s="310"/>
      <c r="P127" s="310"/>
      <c r="Q127" s="310"/>
      <c r="R127" s="140"/>
      <c r="T127" s="170" t="s">
        <v>5</v>
      </c>
      <c r="U127" s="43" t="s">
        <v>42</v>
      </c>
      <c r="V127" s="35"/>
      <c r="W127" s="171">
        <f t="shared" ref="W127:W133" si="6">V127*K127</f>
        <v>0</v>
      </c>
      <c r="X127" s="171">
        <v>4.2999999999999999E-4</v>
      </c>
      <c r="Y127" s="171">
        <f t="shared" ref="Y127:Y133" si="7">X127*K127</f>
        <v>2.58E-2</v>
      </c>
      <c r="Z127" s="171">
        <v>0</v>
      </c>
      <c r="AA127" s="172">
        <f t="shared" ref="AA127:AA133" si="8">Z127*K127</f>
        <v>0</v>
      </c>
      <c r="AR127" s="18" t="s">
        <v>223</v>
      </c>
      <c r="AT127" s="18" t="s">
        <v>182</v>
      </c>
      <c r="AU127" s="18" t="s">
        <v>86</v>
      </c>
      <c r="AY127" s="18" t="s">
        <v>181</v>
      </c>
      <c r="BE127" s="113">
        <f t="shared" ref="BE127:BE133" si="9">IF(U127="základná",N127,0)</f>
        <v>0</v>
      </c>
      <c r="BF127" s="113">
        <f t="shared" ref="BF127:BF133" si="10">IF(U127="znížená",N127,0)</f>
        <v>140.4</v>
      </c>
      <c r="BG127" s="113">
        <f t="shared" ref="BG127:BG133" si="11">IF(U127="zákl. prenesená",N127,0)</f>
        <v>0</v>
      </c>
      <c r="BH127" s="113">
        <f t="shared" ref="BH127:BH133" si="12">IF(U127="zníž. prenesená",N127,0)</f>
        <v>0</v>
      </c>
      <c r="BI127" s="113">
        <f t="shared" ref="BI127:BI133" si="13">IF(U127="nulová",N127,0)</f>
        <v>0</v>
      </c>
      <c r="BJ127" s="18" t="s">
        <v>86</v>
      </c>
      <c r="BK127" s="113">
        <f t="shared" ref="BK127:BK133" si="14">ROUND(L127*K127,2)</f>
        <v>140.4</v>
      </c>
      <c r="BL127" s="18" t="s">
        <v>223</v>
      </c>
      <c r="BM127" s="18" t="s">
        <v>82</v>
      </c>
    </row>
    <row r="128" spans="2:65" s="1" customFormat="1" ht="31.5" customHeight="1">
      <c r="B128" s="137"/>
      <c r="C128" s="173" t="s">
        <v>86</v>
      </c>
      <c r="D128" s="173" t="s">
        <v>356</v>
      </c>
      <c r="E128" s="174" t="s">
        <v>649</v>
      </c>
      <c r="F128" s="311" t="s">
        <v>650</v>
      </c>
      <c r="G128" s="311"/>
      <c r="H128" s="311"/>
      <c r="I128" s="311"/>
      <c r="J128" s="175" t="s">
        <v>422</v>
      </c>
      <c r="K128" s="176">
        <v>21</v>
      </c>
      <c r="L128" s="312">
        <v>1.17</v>
      </c>
      <c r="M128" s="312"/>
      <c r="N128" s="313">
        <f t="shared" si="5"/>
        <v>24.57</v>
      </c>
      <c r="O128" s="310"/>
      <c r="P128" s="310"/>
      <c r="Q128" s="310"/>
      <c r="R128" s="140"/>
      <c r="T128" s="170" t="s">
        <v>5</v>
      </c>
      <c r="U128" s="43" t="s">
        <v>42</v>
      </c>
      <c r="V128" s="35"/>
      <c r="W128" s="171">
        <f t="shared" si="6"/>
        <v>0</v>
      </c>
      <c r="X128" s="171">
        <v>1.0000000000000001E-5</v>
      </c>
      <c r="Y128" s="171">
        <f t="shared" si="7"/>
        <v>2.1000000000000001E-4</v>
      </c>
      <c r="Z128" s="171">
        <v>0</v>
      </c>
      <c r="AA128" s="172">
        <f t="shared" si="8"/>
        <v>0</v>
      </c>
      <c r="AR128" s="18" t="s">
        <v>269</v>
      </c>
      <c r="AT128" s="18" t="s">
        <v>356</v>
      </c>
      <c r="AU128" s="18" t="s">
        <v>86</v>
      </c>
      <c r="AY128" s="18" t="s">
        <v>181</v>
      </c>
      <c r="BE128" s="113">
        <f t="shared" si="9"/>
        <v>0</v>
      </c>
      <c r="BF128" s="113">
        <f t="shared" si="10"/>
        <v>24.57</v>
      </c>
      <c r="BG128" s="113">
        <f t="shared" si="11"/>
        <v>0</v>
      </c>
      <c r="BH128" s="113">
        <f t="shared" si="12"/>
        <v>0</v>
      </c>
      <c r="BI128" s="113">
        <f t="shared" si="13"/>
        <v>0</v>
      </c>
      <c r="BJ128" s="18" t="s">
        <v>86</v>
      </c>
      <c r="BK128" s="113">
        <f t="shared" si="14"/>
        <v>24.57</v>
      </c>
      <c r="BL128" s="18" t="s">
        <v>223</v>
      </c>
      <c r="BM128" s="18" t="s">
        <v>86</v>
      </c>
    </row>
    <row r="129" spans="2:65" s="1" customFormat="1" ht="31.5" customHeight="1">
      <c r="B129" s="137"/>
      <c r="C129" s="173" t="s">
        <v>90</v>
      </c>
      <c r="D129" s="173" t="s">
        <v>356</v>
      </c>
      <c r="E129" s="174" t="s">
        <v>651</v>
      </c>
      <c r="F129" s="311" t="s">
        <v>652</v>
      </c>
      <c r="G129" s="311"/>
      <c r="H129" s="311"/>
      <c r="I129" s="311"/>
      <c r="J129" s="175" t="s">
        <v>422</v>
      </c>
      <c r="K129" s="176">
        <v>42</v>
      </c>
      <c r="L129" s="312">
        <v>1.37</v>
      </c>
      <c r="M129" s="312"/>
      <c r="N129" s="313">
        <f t="shared" si="5"/>
        <v>57.54</v>
      </c>
      <c r="O129" s="310"/>
      <c r="P129" s="310"/>
      <c r="Q129" s="310"/>
      <c r="R129" s="140"/>
      <c r="T129" s="170" t="s">
        <v>5</v>
      </c>
      <c r="U129" s="43" t="s">
        <v>42</v>
      </c>
      <c r="V129" s="35"/>
      <c r="W129" s="171">
        <f t="shared" si="6"/>
        <v>0</v>
      </c>
      <c r="X129" s="171">
        <v>2.0000000000000002E-5</v>
      </c>
      <c r="Y129" s="171">
        <f t="shared" si="7"/>
        <v>8.4000000000000003E-4</v>
      </c>
      <c r="Z129" s="171">
        <v>0</v>
      </c>
      <c r="AA129" s="172">
        <f t="shared" si="8"/>
        <v>0</v>
      </c>
      <c r="AR129" s="18" t="s">
        <v>269</v>
      </c>
      <c r="AT129" s="18" t="s">
        <v>356</v>
      </c>
      <c r="AU129" s="18" t="s">
        <v>86</v>
      </c>
      <c r="AY129" s="18" t="s">
        <v>181</v>
      </c>
      <c r="BE129" s="113">
        <f t="shared" si="9"/>
        <v>0</v>
      </c>
      <c r="BF129" s="113">
        <f t="shared" si="10"/>
        <v>57.54</v>
      </c>
      <c r="BG129" s="113">
        <f t="shared" si="11"/>
        <v>0</v>
      </c>
      <c r="BH129" s="113">
        <f t="shared" si="12"/>
        <v>0</v>
      </c>
      <c r="BI129" s="113">
        <f t="shared" si="13"/>
        <v>0</v>
      </c>
      <c r="BJ129" s="18" t="s">
        <v>86</v>
      </c>
      <c r="BK129" s="113">
        <f t="shared" si="14"/>
        <v>57.54</v>
      </c>
      <c r="BL129" s="18" t="s">
        <v>223</v>
      </c>
      <c r="BM129" s="18" t="s">
        <v>90</v>
      </c>
    </row>
    <row r="130" spans="2:65" s="1" customFormat="1" ht="22.5" customHeight="1">
      <c r="B130" s="137"/>
      <c r="C130" s="173" t="s">
        <v>93</v>
      </c>
      <c r="D130" s="173" t="s">
        <v>356</v>
      </c>
      <c r="E130" s="174" t="s">
        <v>1234</v>
      </c>
      <c r="F130" s="311" t="s">
        <v>1235</v>
      </c>
      <c r="G130" s="311"/>
      <c r="H130" s="311"/>
      <c r="I130" s="311"/>
      <c r="J130" s="175" t="s">
        <v>618</v>
      </c>
      <c r="K130" s="176">
        <v>1</v>
      </c>
      <c r="L130" s="312">
        <v>60</v>
      </c>
      <c r="M130" s="312"/>
      <c r="N130" s="313">
        <f t="shared" si="5"/>
        <v>60</v>
      </c>
      <c r="O130" s="310"/>
      <c r="P130" s="310"/>
      <c r="Q130" s="310"/>
      <c r="R130" s="140"/>
      <c r="T130" s="170" t="s">
        <v>5</v>
      </c>
      <c r="U130" s="43" t="s">
        <v>42</v>
      </c>
      <c r="V130" s="35"/>
      <c r="W130" s="171">
        <f t="shared" si="6"/>
        <v>0</v>
      </c>
      <c r="X130" s="171">
        <v>0</v>
      </c>
      <c r="Y130" s="171">
        <f t="shared" si="7"/>
        <v>0</v>
      </c>
      <c r="Z130" s="171">
        <v>0</v>
      </c>
      <c r="AA130" s="172">
        <f t="shared" si="8"/>
        <v>0</v>
      </c>
      <c r="AR130" s="18" t="s">
        <v>269</v>
      </c>
      <c r="AT130" s="18" t="s">
        <v>356</v>
      </c>
      <c r="AU130" s="18" t="s">
        <v>86</v>
      </c>
      <c r="AY130" s="18" t="s">
        <v>181</v>
      </c>
      <c r="BE130" s="113">
        <f t="shared" si="9"/>
        <v>0</v>
      </c>
      <c r="BF130" s="113">
        <f t="shared" si="10"/>
        <v>60</v>
      </c>
      <c r="BG130" s="113">
        <f t="shared" si="11"/>
        <v>0</v>
      </c>
      <c r="BH130" s="113">
        <f t="shared" si="12"/>
        <v>0</v>
      </c>
      <c r="BI130" s="113">
        <f t="shared" si="13"/>
        <v>0</v>
      </c>
      <c r="BJ130" s="18" t="s">
        <v>86</v>
      </c>
      <c r="BK130" s="113">
        <f t="shared" si="14"/>
        <v>60</v>
      </c>
      <c r="BL130" s="18" t="s">
        <v>223</v>
      </c>
      <c r="BM130" s="18" t="s">
        <v>93</v>
      </c>
    </row>
    <row r="131" spans="2:65" s="1" customFormat="1" ht="31.5" customHeight="1">
      <c r="B131" s="137"/>
      <c r="C131" s="166" t="s">
        <v>96</v>
      </c>
      <c r="D131" s="166" t="s">
        <v>182</v>
      </c>
      <c r="E131" s="167" t="s">
        <v>653</v>
      </c>
      <c r="F131" s="308" t="s">
        <v>1236</v>
      </c>
      <c r="G131" s="308"/>
      <c r="H131" s="308"/>
      <c r="I131" s="308"/>
      <c r="J131" s="168" t="s">
        <v>422</v>
      </c>
      <c r="K131" s="169">
        <v>80</v>
      </c>
      <c r="L131" s="309">
        <v>2.4900000000000002</v>
      </c>
      <c r="M131" s="309"/>
      <c r="N131" s="310">
        <f t="shared" si="5"/>
        <v>199.2</v>
      </c>
      <c r="O131" s="310"/>
      <c r="P131" s="310"/>
      <c r="Q131" s="310"/>
      <c r="R131" s="140"/>
      <c r="T131" s="170" t="s">
        <v>5</v>
      </c>
      <c r="U131" s="43" t="s">
        <v>42</v>
      </c>
      <c r="V131" s="35"/>
      <c r="W131" s="171">
        <f t="shared" si="6"/>
        <v>0</v>
      </c>
      <c r="X131" s="171">
        <v>4.0000000000000003E-5</v>
      </c>
      <c r="Y131" s="171">
        <f t="shared" si="7"/>
        <v>3.2000000000000002E-3</v>
      </c>
      <c r="Z131" s="171">
        <v>0</v>
      </c>
      <c r="AA131" s="172">
        <f t="shared" si="8"/>
        <v>0</v>
      </c>
      <c r="AR131" s="18" t="s">
        <v>223</v>
      </c>
      <c r="AT131" s="18" t="s">
        <v>182</v>
      </c>
      <c r="AU131" s="18" t="s">
        <v>86</v>
      </c>
      <c r="AY131" s="18" t="s">
        <v>181</v>
      </c>
      <c r="BE131" s="113">
        <f t="shared" si="9"/>
        <v>0</v>
      </c>
      <c r="BF131" s="113">
        <f t="shared" si="10"/>
        <v>199.2</v>
      </c>
      <c r="BG131" s="113">
        <f t="shared" si="11"/>
        <v>0</v>
      </c>
      <c r="BH131" s="113">
        <f t="shared" si="12"/>
        <v>0</v>
      </c>
      <c r="BI131" s="113">
        <f t="shared" si="13"/>
        <v>0</v>
      </c>
      <c r="BJ131" s="18" t="s">
        <v>86</v>
      </c>
      <c r="BK131" s="113">
        <f t="shared" si="14"/>
        <v>199.2</v>
      </c>
      <c r="BL131" s="18" t="s">
        <v>223</v>
      </c>
      <c r="BM131" s="18" t="s">
        <v>96</v>
      </c>
    </row>
    <row r="132" spans="2:65" s="1" customFormat="1" ht="31.5" customHeight="1">
      <c r="B132" s="137"/>
      <c r="C132" s="173" t="s">
        <v>99</v>
      </c>
      <c r="D132" s="173" t="s">
        <v>356</v>
      </c>
      <c r="E132" s="174" t="s">
        <v>655</v>
      </c>
      <c r="F132" s="311" t="s">
        <v>656</v>
      </c>
      <c r="G132" s="311"/>
      <c r="H132" s="311"/>
      <c r="I132" s="311"/>
      <c r="J132" s="175" t="s">
        <v>422</v>
      </c>
      <c r="K132" s="176">
        <v>84</v>
      </c>
      <c r="L132" s="312">
        <v>2.64</v>
      </c>
      <c r="M132" s="312"/>
      <c r="N132" s="313">
        <f t="shared" si="5"/>
        <v>221.76</v>
      </c>
      <c r="O132" s="310"/>
      <c r="P132" s="310"/>
      <c r="Q132" s="310"/>
      <c r="R132" s="140"/>
      <c r="T132" s="170" t="s">
        <v>5</v>
      </c>
      <c r="U132" s="43" t="s">
        <v>42</v>
      </c>
      <c r="V132" s="35"/>
      <c r="W132" s="171">
        <f t="shared" si="6"/>
        <v>0</v>
      </c>
      <c r="X132" s="171">
        <v>4.0000000000000003E-5</v>
      </c>
      <c r="Y132" s="171">
        <f t="shared" si="7"/>
        <v>3.3600000000000001E-3</v>
      </c>
      <c r="Z132" s="171">
        <v>0</v>
      </c>
      <c r="AA132" s="172">
        <f t="shared" si="8"/>
        <v>0</v>
      </c>
      <c r="AR132" s="18" t="s">
        <v>269</v>
      </c>
      <c r="AT132" s="18" t="s">
        <v>356</v>
      </c>
      <c r="AU132" s="18" t="s">
        <v>86</v>
      </c>
      <c r="AY132" s="18" t="s">
        <v>181</v>
      </c>
      <c r="BE132" s="113">
        <f t="shared" si="9"/>
        <v>0</v>
      </c>
      <c r="BF132" s="113">
        <f t="shared" si="10"/>
        <v>221.76</v>
      </c>
      <c r="BG132" s="113">
        <f t="shared" si="11"/>
        <v>0</v>
      </c>
      <c r="BH132" s="113">
        <f t="shared" si="12"/>
        <v>0</v>
      </c>
      <c r="BI132" s="113">
        <f t="shared" si="13"/>
        <v>0</v>
      </c>
      <c r="BJ132" s="18" t="s">
        <v>86</v>
      </c>
      <c r="BK132" s="113">
        <f t="shared" si="14"/>
        <v>221.76</v>
      </c>
      <c r="BL132" s="18" t="s">
        <v>223</v>
      </c>
      <c r="BM132" s="18" t="s">
        <v>99</v>
      </c>
    </row>
    <row r="133" spans="2:65" s="1" customFormat="1" ht="31.5" customHeight="1">
      <c r="B133" s="137"/>
      <c r="C133" s="166" t="s">
        <v>102</v>
      </c>
      <c r="D133" s="166" t="s">
        <v>182</v>
      </c>
      <c r="E133" s="167" t="s">
        <v>661</v>
      </c>
      <c r="F133" s="308" t="s">
        <v>662</v>
      </c>
      <c r="G133" s="308"/>
      <c r="H133" s="308"/>
      <c r="I133" s="308"/>
      <c r="J133" s="168" t="s">
        <v>372</v>
      </c>
      <c r="K133" s="192">
        <v>7.1029999999999998</v>
      </c>
      <c r="L133" s="309">
        <v>1</v>
      </c>
      <c r="M133" s="309"/>
      <c r="N133" s="310">
        <f t="shared" si="5"/>
        <v>7.1</v>
      </c>
      <c r="O133" s="310"/>
      <c r="P133" s="310"/>
      <c r="Q133" s="310"/>
      <c r="R133" s="140"/>
      <c r="T133" s="170" t="s">
        <v>5</v>
      </c>
      <c r="U133" s="43" t="s">
        <v>42</v>
      </c>
      <c r="V133" s="35"/>
      <c r="W133" s="171">
        <f t="shared" si="6"/>
        <v>0</v>
      </c>
      <c r="X133" s="171">
        <v>0</v>
      </c>
      <c r="Y133" s="171">
        <f t="shared" si="7"/>
        <v>0</v>
      </c>
      <c r="Z133" s="171">
        <v>0</v>
      </c>
      <c r="AA133" s="172">
        <f t="shared" si="8"/>
        <v>0</v>
      </c>
      <c r="AR133" s="18" t="s">
        <v>223</v>
      </c>
      <c r="AT133" s="18" t="s">
        <v>182</v>
      </c>
      <c r="AU133" s="18" t="s">
        <v>86</v>
      </c>
      <c r="AY133" s="18" t="s">
        <v>181</v>
      </c>
      <c r="BE133" s="113">
        <f t="shared" si="9"/>
        <v>0</v>
      </c>
      <c r="BF133" s="113">
        <f t="shared" si="10"/>
        <v>7.1</v>
      </c>
      <c r="BG133" s="113">
        <f t="shared" si="11"/>
        <v>0</v>
      </c>
      <c r="BH133" s="113">
        <f t="shared" si="12"/>
        <v>0</v>
      </c>
      <c r="BI133" s="113">
        <f t="shared" si="13"/>
        <v>0</v>
      </c>
      <c r="BJ133" s="18" t="s">
        <v>86</v>
      </c>
      <c r="BK133" s="113">
        <f t="shared" si="14"/>
        <v>7.1</v>
      </c>
      <c r="BL133" s="18" t="s">
        <v>223</v>
      </c>
      <c r="BM133" s="18" t="s">
        <v>102</v>
      </c>
    </row>
    <row r="134" spans="2:65" s="10" customFormat="1" ht="29.85" customHeight="1">
      <c r="B134" s="155"/>
      <c r="C134" s="156"/>
      <c r="D134" s="165" t="s">
        <v>1228</v>
      </c>
      <c r="E134" s="165"/>
      <c r="F134" s="165"/>
      <c r="G134" s="165"/>
      <c r="H134" s="165"/>
      <c r="I134" s="165"/>
      <c r="J134" s="165"/>
      <c r="K134" s="165"/>
      <c r="L134" s="165"/>
      <c r="M134" s="165"/>
      <c r="N134" s="314">
        <f>BK134</f>
        <v>5130.3500000000004</v>
      </c>
      <c r="O134" s="315"/>
      <c r="P134" s="315"/>
      <c r="Q134" s="315"/>
      <c r="R134" s="158"/>
      <c r="T134" s="159"/>
      <c r="U134" s="156"/>
      <c r="V134" s="156"/>
      <c r="W134" s="160">
        <f>SUM(W135:W143)</f>
        <v>0</v>
      </c>
      <c r="X134" s="156"/>
      <c r="Y134" s="160">
        <f>SUM(Y135:Y143)</f>
        <v>1.0336000000000001</v>
      </c>
      <c r="Z134" s="156"/>
      <c r="AA134" s="161">
        <f>SUM(AA135:AA143)</f>
        <v>0</v>
      </c>
      <c r="AR134" s="162" t="s">
        <v>86</v>
      </c>
      <c r="AT134" s="163" t="s">
        <v>74</v>
      </c>
      <c r="AU134" s="163" t="s">
        <v>82</v>
      </c>
      <c r="AY134" s="162" t="s">
        <v>181</v>
      </c>
      <c r="BK134" s="164">
        <f>SUM(BK135:BK143)</f>
        <v>5130.3500000000004</v>
      </c>
    </row>
    <row r="135" spans="2:65" s="1" customFormat="1" ht="31.5" customHeight="1">
      <c r="B135" s="137"/>
      <c r="C135" s="166" t="s">
        <v>198</v>
      </c>
      <c r="D135" s="166" t="s">
        <v>182</v>
      </c>
      <c r="E135" s="167" t="s">
        <v>1237</v>
      </c>
      <c r="F135" s="308" t="s">
        <v>1238</v>
      </c>
      <c r="G135" s="308"/>
      <c r="H135" s="308"/>
      <c r="I135" s="308"/>
      <c r="J135" s="168" t="s">
        <v>422</v>
      </c>
      <c r="K135" s="169">
        <v>20</v>
      </c>
      <c r="L135" s="309">
        <v>8.7100000000000009</v>
      </c>
      <c r="M135" s="309"/>
      <c r="N135" s="310">
        <f t="shared" ref="N135:N143" si="15">ROUND(L135*K135,2)</f>
        <v>174.2</v>
      </c>
      <c r="O135" s="310"/>
      <c r="P135" s="310"/>
      <c r="Q135" s="310"/>
      <c r="R135" s="140"/>
      <c r="T135" s="170" t="s">
        <v>5</v>
      </c>
      <c r="U135" s="43" t="s">
        <v>42</v>
      </c>
      <c r="V135" s="35"/>
      <c r="W135" s="171">
        <f t="shared" ref="W135:W143" si="16">V135*K135</f>
        <v>0</v>
      </c>
      <c r="X135" s="171">
        <v>1.9400000000000001E-3</v>
      </c>
      <c r="Y135" s="171">
        <f t="shared" ref="Y135:Y143" si="17">X135*K135</f>
        <v>3.8800000000000001E-2</v>
      </c>
      <c r="Z135" s="171">
        <v>0</v>
      </c>
      <c r="AA135" s="172">
        <f t="shared" ref="AA135:AA143" si="18">Z135*K135</f>
        <v>0</v>
      </c>
      <c r="AR135" s="18" t="s">
        <v>223</v>
      </c>
      <c r="AT135" s="18" t="s">
        <v>182</v>
      </c>
      <c r="AU135" s="18" t="s">
        <v>86</v>
      </c>
      <c r="AY135" s="18" t="s">
        <v>181</v>
      </c>
      <c r="BE135" s="113">
        <f t="shared" ref="BE135:BE143" si="19">IF(U135="základná",N135,0)</f>
        <v>0</v>
      </c>
      <c r="BF135" s="113">
        <f t="shared" ref="BF135:BF143" si="20">IF(U135="znížená",N135,0)</f>
        <v>174.2</v>
      </c>
      <c r="BG135" s="113">
        <f t="shared" ref="BG135:BG143" si="21">IF(U135="zákl. prenesená",N135,0)</f>
        <v>0</v>
      </c>
      <c r="BH135" s="113">
        <f t="shared" ref="BH135:BH143" si="22">IF(U135="zníž. prenesená",N135,0)</f>
        <v>0</v>
      </c>
      <c r="BI135" s="113">
        <f t="shared" ref="BI135:BI143" si="23">IF(U135="nulová",N135,0)</f>
        <v>0</v>
      </c>
      <c r="BJ135" s="18" t="s">
        <v>86</v>
      </c>
      <c r="BK135" s="113">
        <f t="shared" ref="BK135:BK143" si="24">ROUND(L135*K135,2)</f>
        <v>174.2</v>
      </c>
      <c r="BL135" s="18" t="s">
        <v>223</v>
      </c>
      <c r="BM135" s="18" t="s">
        <v>198</v>
      </c>
    </row>
    <row r="136" spans="2:65" s="1" customFormat="1" ht="31.5" customHeight="1">
      <c r="B136" s="137"/>
      <c r="C136" s="166" t="s">
        <v>201</v>
      </c>
      <c r="D136" s="166" t="s">
        <v>182</v>
      </c>
      <c r="E136" s="167" t="s">
        <v>1239</v>
      </c>
      <c r="F136" s="308" t="s">
        <v>1240</v>
      </c>
      <c r="G136" s="308"/>
      <c r="H136" s="308"/>
      <c r="I136" s="308"/>
      <c r="J136" s="168" t="s">
        <v>422</v>
      </c>
      <c r="K136" s="169">
        <v>40</v>
      </c>
      <c r="L136" s="309">
        <v>10.68</v>
      </c>
      <c r="M136" s="309"/>
      <c r="N136" s="310">
        <f t="shared" si="15"/>
        <v>427.2</v>
      </c>
      <c r="O136" s="310"/>
      <c r="P136" s="310"/>
      <c r="Q136" s="310"/>
      <c r="R136" s="140"/>
      <c r="T136" s="170" t="s">
        <v>5</v>
      </c>
      <c r="U136" s="43" t="s">
        <v>42</v>
      </c>
      <c r="V136" s="35"/>
      <c r="W136" s="171">
        <f t="shared" si="16"/>
        <v>0</v>
      </c>
      <c r="X136" s="171">
        <v>7.2899999999999996E-3</v>
      </c>
      <c r="Y136" s="171">
        <f t="shared" si="17"/>
        <v>0.29159999999999997</v>
      </c>
      <c r="Z136" s="171">
        <v>0</v>
      </c>
      <c r="AA136" s="172">
        <f t="shared" si="18"/>
        <v>0</v>
      </c>
      <c r="AR136" s="18" t="s">
        <v>223</v>
      </c>
      <c r="AT136" s="18" t="s">
        <v>182</v>
      </c>
      <c r="AU136" s="18" t="s">
        <v>86</v>
      </c>
      <c r="AY136" s="18" t="s">
        <v>181</v>
      </c>
      <c r="BE136" s="113">
        <f t="shared" si="19"/>
        <v>0</v>
      </c>
      <c r="BF136" s="113">
        <f t="shared" si="20"/>
        <v>427.2</v>
      </c>
      <c r="BG136" s="113">
        <f t="shared" si="21"/>
        <v>0</v>
      </c>
      <c r="BH136" s="113">
        <f t="shared" si="22"/>
        <v>0</v>
      </c>
      <c r="BI136" s="113">
        <f t="shared" si="23"/>
        <v>0</v>
      </c>
      <c r="BJ136" s="18" t="s">
        <v>86</v>
      </c>
      <c r="BK136" s="113">
        <f t="shared" si="24"/>
        <v>427.2</v>
      </c>
      <c r="BL136" s="18" t="s">
        <v>223</v>
      </c>
      <c r="BM136" s="18" t="s">
        <v>201</v>
      </c>
    </row>
    <row r="137" spans="2:65" s="1" customFormat="1" ht="31.5" customHeight="1">
      <c r="B137" s="137"/>
      <c r="C137" s="166" t="s">
        <v>204</v>
      </c>
      <c r="D137" s="166" t="s">
        <v>182</v>
      </c>
      <c r="E137" s="167" t="s">
        <v>1241</v>
      </c>
      <c r="F137" s="308" t="s">
        <v>1242</v>
      </c>
      <c r="G137" s="308"/>
      <c r="H137" s="308"/>
      <c r="I137" s="308"/>
      <c r="J137" s="168" t="s">
        <v>422</v>
      </c>
      <c r="K137" s="169">
        <v>80</v>
      </c>
      <c r="L137" s="309">
        <v>13.23</v>
      </c>
      <c r="M137" s="309"/>
      <c r="N137" s="310">
        <f t="shared" si="15"/>
        <v>1058.4000000000001</v>
      </c>
      <c r="O137" s="310"/>
      <c r="P137" s="310"/>
      <c r="Q137" s="310"/>
      <c r="R137" s="140"/>
      <c r="T137" s="170" t="s">
        <v>5</v>
      </c>
      <c r="U137" s="43" t="s">
        <v>42</v>
      </c>
      <c r="V137" s="35"/>
      <c r="W137" s="171">
        <f t="shared" si="16"/>
        <v>0</v>
      </c>
      <c r="X137" s="171">
        <v>8.1899999999999994E-3</v>
      </c>
      <c r="Y137" s="171">
        <f t="shared" si="17"/>
        <v>0.6552</v>
      </c>
      <c r="Z137" s="171">
        <v>0</v>
      </c>
      <c r="AA137" s="172">
        <f t="shared" si="18"/>
        <v>0</v>
      </c>
      <c r="AR137" s="18" t="s">
        <v>223</v>
      </c>
      <c r="AT137" s="18" t="s">
        <v>182</v>
      </c>
      <c r="AU137" s="18" t="s">
        <v>86</v>
      </c>
      <c r="AY137" s="18" t="s">
        <v>181</v>
      </c>
      <c r="BE137" s="113">
        <f t="shared" si="19"/>
        <v>0</v>
      </c>
      <c r="BF137" s="113">
        <f t="shared" si="20"/>
        <v>1058.4000000000001</v>
      </c>
      <c r="BG137" s="113">
        <f t="shared" si="21"/>
        <v>0</v>
      </c>
      <c r="BH137" s="113">
        <f t="shared" si="22"/>
        <v>0</v>
      </c>
      <c r="BI137" s="113">
        <f t="shared" si="23"/>
        <v>0</v>
      </c>
      <c r="BJ137" s="18" t="s">
        <v>86</v>
      </c>
      <c r="BK137" s="113">
        <f t="shared" si="24"/>
        <v>1058.4000000000001</v>
      </c>
      <c r="BL137" s="18" t="s">
        <v>223</v>
      </c>
      <c r="BM137" s="18" t="s">
        <v>204</v>
      </c>
    </row>
    <row r="138" spans="2:65" s="1" customFormat="1" ht="31.5" customHeight="1">
      <c r="B138" s="137"/>
      <c r="C138" s="166" t="s">
        <v>207</v>
      </c>
      <c r="D138" s="166" t="s">
        <v>182</v>
      </c>
      <c r="E138" s="167" t="s">
        <v>1243</v>
      </c>
      <c r="F138" s="308" t="s">
        <v>1244</v>
      </c>
      <c r="G138" s="308"/>
      <c r="H138" s="308"/>
      <c r="I138" s="308"/>
      <c r="J138" s="168" t="s">
        <v>765</v>
      </c>
      <c r="K138" s="169">
        <v>4</v>
      </c>
      <c r="L138" s="309">
        <v>131.08000000000001</v>
      </c>
      <c r="M138" s="309"/>
      <c r="N138" s="310">
        <f t="shared" si="15"/>
        <v>524.32000000000005</v>
      </c>
      <c r="O138" s="310"/>
      <c r="P138" s="310"/>
      <c r="Q138" s="310"/>
      <c r="R138" s="140"/>
      <c r="T138" s="170" t="s">
        <v>5</v>
      </c>
      <c r="U138" s="43" t="s">
        <v>42</v>
      </c>
      <c r="V138" s="35"/>
      <c r="W138" s="171">
        <f t="shared" si="16"/>
        <v>0</v>
      </c>
      <c r="X138" s="171">
        <v>4.0000000000000001E-3</v>
      </c>
      <c r="Y138" s="171">
        <f t="shared" si="17"/>
        <v>1.6E-2</v>
      </c>
      <c r="Z138" s="171">
        <v>0</v>
      </c>
      <c r="AA138" s="172">
        <f t="shared" si="18"/>
        <v>0</v>
      </c>
      <c r="AR138" s="18" t="s">
        <v>223</v>
      </c>
      <c r="AT138" s="18" t="s">
        <v>182</v>
      </c>
      <c r="AU138" s="18" t="s">
        <v>86</v>
      </c>
      <c r="AY138" s="18" t="s">
        <v>181</v>
      </c>
      <c r="BE138" s="113">
        <f t="shared" si="19"/>
        <v>0</v>
      </c>
      <c r="BF138" s="113">
        <f t="shared" si="20"/>
        <v>524.32000000000005</v>
      </c>
      <c r="BG138" s="113">
        <f t="shared" si="21"/>
        <v>0</v>
      </c>
      <c r="BH138" s="113">
        <f t="shared" si="22"/>
        <v>0</v>
      </c>
      <c r="BI138" s="113">
        <f t="shared" si="23"/>
        <v>0</v>
      </c>
      <c r="BJ138" s="18" t="s">
        <v>86</v>
      </c>
      <c r="BK138" s="113">
        <f t="shared" si="24"/>
        <v>524.32000000000005</v>
      </c>
      <c r="BL138" s="18" t="s">
        <v>223</v>
      </c>
      <c r="BM138" s="18" t="s">
        <v>207</v>
      </c>
    </row>
    <row r="139" spans="2:65" s="1" customFormat="1" ht="31.5" customHeight="1">
      <c r="B139" s="137"/>
      <c r="C139" s="173" t="s">
        <v>211</v>
      </c>
      <c r="D139" s="173" t="s">
        <v>356</v>
      </c>
      <c r="E139" s="174" t="s">
        <v>1245</v>
      </c>
      <c r="F139" s="311" t="s">
        <v>1246</v>
      </c>
      <c r="G139" s="311"/>
      <c r="H139" s="311"/>
      <c r="I139" s="311"/>
      <c r="J139" s="175" t="s">
        <v>345</v>
      </c>
      <c r="K139" s="176">
        <v>4</v>
      </c>
      <c r="L139" s="312">
        <v>261.37</v>
      </c>
      <c r="M139" s="312"/>
      <c r="N139" s="313">
        <f t="shared" si="15"/>
        <v>1045.48</v>
      </c>
      <c r="O139" s="310"/>
      <c r="P139" s="310"/>
      <c r="Q139" s="310"/>
      <c r="R139" s="140"/>
      <c r="T139" s="170" t="s">
        <v>5</v>
      </c>
      <c r="U139" s="43" t="s">
        <v>42</v>
      </c>
      <c r="V139" s="35"/>
      <c r="W139" s="171">
        <f t="shared" si="16"/>
        <v>0</v>
      </c>
      <c r="X139" s="171">
        <v>4.0000000000000001E-3</v>
      </c>
      <c r="Y139" s="171">
        <f t="shared" si="17"/>
        <v>1.6E-2</v>
      </c>
      <c r="Z139" s="171">
        <v>0</v>
      </c>
      <c r="AA139" s="172">
        <f t="shared" si="18"/>
        <v>0</v>
      </c>
      <c r="AR139" s="18" t="s">
        <v>269</v>
      </c>
      <c r="AT139" s="18" t="s">
        <v>356</v>
      </c>
      <c r="AU139" s="18" t="s">
        <v>86</v>
      </c>
      <c r="AY139" s="18" t="s">
        <v>181</v>
      </c>
      <c r="BE139" s="113">
        <f t="shared" si="19"/>
        <v>0</v>
      </c>
      <c r="BF139" s="113">
        <f t="shared" si="20"/>
        <v>1045.48</v>
      </c>
      <c r="BG139" s="113">
        <f t="shared" si="21"/>
        <v>0</v>
      </c>
      <c r="BH139" s="113">
        <f t="shared" si="22"/>
        <v>0</v>
      </c>
      <c r="BI139" s="113">
        <f t="shared" si="23"/>
        <v>0</v>
      </c>
      <c r="BJ139" s="18" t="s">
        <v>86</v>
      </c>
      <c r="BK139" s="113">
        <f t="shared" si="24"/>
        <v>1045.48</v>
      </c>
      <c r="BL139" s="18" t="s">
        <v>223</v>
      </c>
      <c r="BM139" s="18" t="s">
        <v>211</v>
      </c>
    </row>
    <row r="140" spans="2:65" s="1" customFormat="1" ht="22.5" customHeight="1">
      <c r="B140" s="137"/>
      <c r="C140" s="173" t="s">
        <v>214</v>
      </c>
      <c r="D140" s="173" t="s">
        <v>356</v>
      </c>
      <c r="E140" s="174" t="s">
        <v>1247</v>
      </c>
      <c r="F140" s="311" t="s">
        <v>1248</v>
      </c>
      <c r="G140" s="311"/>
      <c r="H140" s="311"/>
      <c r="I140" s="311"/>
      <c r="J140" s="175" t="s">
        <v>345</v>
      </c>
      <c r="K140" s="176">
        <v>4</v>
      </c>
      <c r="L140" s="312">
        <v>122.37</v>
      </c>
      <c r="M140" s="312"/>
      <c r="N140" s="313">
        <f t="shared" si="15"/>
        <v>489.48</v>
      </c>
      <c r="O140" s="310"/>
      <c r="P140" s="310"/>
      <c r="Q140" s="310"/>
      <c r="R140" s="140"/>
      <c r="T140" s="170" t="s">
        <v>5</v>
      </c>
      <c r="U140" s="43" t="s">
        <v>42</v>
      </c>
      <c r="V140" s="35"/>
      <c r="W140" s="171">
        <f t="shared" si="16"/>
        <v>0</v>
      </c>
      <c r="X140" s="171">
        <v>4.0000000000000001E-3</v>
      </c>
      <c r="Y140" s="171">
        <f t="shared" si="17"/>
        <v>1.6E-2</v>
      </c>
      <c r="Z140" s="171">
        <v>0</v>
      </c>
      <c r="AA140" s="172">
        <f t="shared" si="18"/>
        <v>0</v>
      </c>
      <c r="AR140" s="18" t="s">
        <v>269</v>
      </c>
      <c r="AT140" s="18" t="s">
        <v>356</v>
      </c>
      <c r="AU140" s="18" t="s">
        <v>86</v>
      </c>
      <c r="AY140" s="18" t="s">
        <v>181</v>
      </c>
      <c r="BE140" s="113">
        <f t="shared" si="19"/>
        <v>0</v>
      </c>
      <c r="BF140" s="113">
        <f t="shared" si="20"/>
        <v>489.48</v>
      </c>
      <c r="BG140" s="113">
        <f t="shared" si="21"/>
        <v>0</v>
      </c>
      <c r="BH140" s="113">
        <f t="shared" si="22"/>
        <v>0</v>
      </c>
      <c r="BI140" s="113">
        <f t="shared" si="23"/>
        <v>0</v>
      </c>
      <c r="BJ140" s="18" t="s">
        <v>86</v>
      </c>
      <c r="BK140" s="113">
        <f t="shared" si="24"/>
        <v>489.48</v>
      </c>
      <c r="BL140" s="18" t="s">
        <v>223</v>
      </c>
      <c r="BM140" s="18" t="s">
        <v>214</v>
      </c>
    </row>
    <row r="141" spans="2:65" s="1" customFormat="1" ht="31.5" customHeight="1">
      <c r="B141" s="137"/>
      <c r="C141" s="166" t="s">
        <v>217</v>
      </c>
      <c r="D141" s="166" t="s">
        <v>182</v>
      </c>
      <c r="E141" s="167" t="s">
        <v>1249</v>
      </c>
      <c r="F141" s="308" t="s">
        <v>1250</v>
      </c>
      <c r="G141" s="308"/>
      <c r="H141" s="308"/>
      <c r="I141" s="308"/>
      <c r="J141" s="168" t="s">
        <v>422</v>
      </c>
      <c r="K141" s="169">
        <v>140</v>
      </c>
      <c r="L141" s="309">
        <v>0.38</v>
      </c>
      <c r="M141" s="309"/>
      <c r="N141" s="310">
        <f t="shared" si="15"/>
        <v>53.2</v>
      </c>
      <c r="O141" s="310"/>
      <c r="P141" s="310"/>
      <c r="Q141" s="310"/>
      <c r="R141" s="140"/>
      <c r="T141" s="170" t="s">
        <v>5</v>
      </c>
      <c r="U141" s="43" t="s">
        <v>42</v>
      </c>
      <c r="V141" s="35"/>
      <c r="W141" s="171">
        <f t="shared" si="16"/>
        <v>0</v>
      </c>
      <c r="X141" s="171">
        <v>0</v>
      </c>
      <c r="Y141" s="171">
        <f t="shared" si="17"/>
        <v>0</v>
      </c>
      <c r="Z141" s="171">
        <v>0</v>
      </c>
      <c r="AA141" s="172">
        <f t="shared" si="18"/>
        <v>0</v>
      </c>
      <c r="AR141" s="18" t="s">
        <v>223</v>
      </c>
      <c r="AT141" s="18" t="s">
        <v>182</v>
      </c>
      <c r="AU141" s="18" t="s">
        <v>86</v>
      </c>
      <c r="AY141" s="18" t="s">
        <v>181</v>
      </c>
      <c r="BE141" s="113">
        <f t="shared" si="19"/>
        <v>0</v>
      </c>
      <c r="BF141" s="113">
        <f t="shared" si="20"/>
        <v>53.2</v>
      </c>
      <c r="BG141" s="113">
        <f t="shared" si="21"/>
        <v>0</v>
      </c>
      <c r="BH141" s="113">
        <f t="shared" si="22"/>
        <v>0</v>
      </c>
      <c r="BI141" s="113">
        <f t="shared" si="23"/>
        <v>0</v>
      </c>
      <c r="BJ141" s="18" t="s">
        <v>86</v>
      </c>
      <c r="BK141" s="113">
        <f t="shared" si="24"/>
        <v>53.2</v>
      </c>
      <c r="BL141" s="18" t="s">
        <v>223</v>
      </c>
      <c r="BM141" s="18" t="s">
        <v>217</v>
      </c>
    </row>
    <row r="142" spans="2:65" s="1" customFormat="1" ht="22.5" customHeight="1">
      <c r="B142" s="137"/>
      <c r="C142" s="166" t="s">
        <v>220</v>
      </c>
      <c r="D142" s="166" t="s">
        <v>182</v>
      </c>
      <c r="E142" s="167" t="s">
        <v>1251</v>
      </c>
      <c r="F142" s="308" t="s">
        <v>1252</v>
      </c>
      <c r="G142" s="308"/>
      <c r="H142" s="308"/>
      <c r="I142" s="308"/>
      <c r="J142" s="168" t="s">
        <v>422</v>
      </c>
      <c r="K142" s="169">
        <v>3360</v>
      </c>
      <c r="L142" s="309">
        <v>0.39</v>
      </c>
      <c r="M142" s="309"/>
      <c r="N142" s="310">
        <f t="shared" si="15"/>
        <v>1310.4000000000001</v>
      </c>
      <c r="O142" s="310"/>
      <c r="P142" s="310"/>
      <c r="Q142" s="310"/>
      <c r="R142" s="140"/>
      <c r="T142" s="170" t="s">
        <v>5</v>
      </c>
      <c r="U142" s="43" t="s">
        <v>42</v>
      </c>
      <c r="V142" s="35"/>
      <c r="W142" s="171">
        <f t="shared" si="16"/>
        <v>0</v>
      </c>
      <c r="X142" s="171">
        <v>0</v>
      </c>
      <c r="Y142" s="171">
        <f t="shared" si="17"/>
        <v>0</v>
      </c>
      <c r="Z142" s="171">
        <v>0</v>
      </c>
      <c r="AA142" s="172">
        <f t="shared" si="18"/>
        <v>0</v>
      </c>
      <c r="AR142" s="18" t="s">
        <v>223</v>
      </c>
      <c r="AT142" s="18" t="s">
        <v>182</v>
      </c>
      <c r="AU142" s="18" t="s">
        <v>86</v>
      </c>
      <c r="AY142" s="18" t="s">
        <v>181</v>
      </c>
      <c r="BE142" s="113">
        <f t="shared" si="19"/>
        <v>0</v>
      </c>
      <c r="BF142" s="113">
        <f t="shared" si="20"/>
        <v>1310.4000000000001</v>
      </c>
      <c r="BG142" s="113">
        <f t="shared" si="21"/>
        <v>0</v>
      </c>
      <c r="BH142" s="113">
        <f t="shared" si="22"/>
        <v>0</v>
      </c>
      <c r="BI142" s="113">
        <f t="shared" si="23"/>
        <v>0</v>
      </c>
      <c r="BJ142" s="18" t="s">
        <v>86</v>
      </c>
      <c r="BK142" s="113">
        <f t="shared" si="24"/>
        <v>1310.4000000000001</v>
      </c>
      <c r="BL142" s="18" t="s">
        <v>223</v>
      </c>
      <c r="BM142" s="18" t="s">
        <v>220</v>
      </c>
    </row>
    <row r="143" spans="2:65" s="1" customFormat="1" ht="31.5" customHeight="1">
      <c r="B143" s="137"/>
      <c r="C143" s="166" t="s">
        <v>223</v>
      </c>
      <c r="D143" s="166" t="s">
        <v>182</v>
      </c>
      <c r="E143" s="167" t="s">
        <v>1253</v>
      </c>
      <c r="F143" s="308" t="s">
        <v>1254</v>
      </c>
      <c r="G143" s="308"/>
      <c r="H143" s="308"/>
      <c r="I143" s="308"/>
      <c r="J143" s="168" t="s">
        <v>372</v>
      </c>
      <c r="K143" s="192">
        <v>47.667999999999999</v>
      </c>
      <c r="L143" s="309">
        <v>1</v>
      </c>
      <c r="M143" s="309"/>
      <c r="N143" s="310">
        <f t="shared" si="15"/>
        <v>47.67</v>
      </c>
      <c r="O143" s="310"/>
      <c r="P143" s="310"/>
      <c r="Q143" s="310"/>
      <c r="R143" s="140"/>
      <c r="T143" s="170" t="s">
        <v>5</v>
      </c>
      <c r="U143" s="43" t="s">
        <v>42</v>
      </c>
      <c r="V143" s="35"/>
      <c r="W143" s="171">
        <f t="shared" si="16"/>
        <v>0</v>
      </c>
      <c r="X143" s="171">
        <v>0</v>
      </c>
      <c r="Y143" s="171">
        <f t="shared" si="17"/>
        <v>0</v>
      </c>
      <c r="Z143" s="171">
        <v>0</v>
      </c>
      <c r="AA143" s="172">
        <f t="shared" si="18"/>
        <v>0</v>
      </c>
      <c r="AR143" s="18" t="s">
        <v>223</v>
      </c>
      <c r="AT143" s="18" t="s">
        <v>182</v>
      </c>
      <c r="AU143" s="18" t="s">
        <v>86</v>
      </c>
      <c r="AY143" s="18" t="s">
        <v>181</v>
      </c>
      <c r="BE143" s="113">
        <f t="shared" si="19"/>
        <v>0</v>
      </c>
      <c r="BF143" s="113">
        <f t="shared" si="20"/>
        <v>47.67</v>
      </c>
      <c r="BG143" s="113">
        <f t="shared" si="21"/>
        <v>0</v>
      </c>
      <c r="BH143" s="113">
        <f t="shared" si="22"/>
        <v>0</v>
      </c>
      <c r="BI143" s="113">
        <f t="shared" si="23"/>
        <v>0</v>
      </c>
      <c r="BJ143" s="18" t="s">
        <v>86</v>
      </c>
      <c r="BK143" s="113">
        <f t="shared" si="24"/>
        <v>47.67</v>
      </c>
      <c r="BL143" s="18" t="s">
        <v>223</v>
      </c>
      <c r="BM143" s="18" t="s">
        <v>223</v>
      </c>
    </row>
    <row r="144" spans="2:65" s="10" customFormat="1" ht="29.85" customHeight="1">
      <c r="B144" s="155"/>
      <c r="C144" s="156"/>
      <c r="D144" s="165" t="s">
        <v>1229</v>
      </c>
      <c r="E144" s="165"/>
      <c r="F144" s="165"/>
      <c r="G144" s="165"/>
      <c r="H144" s="165"/>
      <c r="I144" s="165"/>
      <c r="J144" s="165"/>
      <c r="K144" s="165"/>
      <c r="L144" s="165"/>
      <c r="M144" s="165"/>
      <c r="N144" s="314">
        <f>BK144</f>
        <v>1203.28</v>
      </c>
      <c r="O144" s="315"/>
      <c r="P144" s="315"/>
      <c r="Q144" s="315"/>
      <c r="R144" s="158"/>
      <c r="T144" s="159"/>
      <c r="U144" s="156"/>
      <c r="V144" s="156"/>
      <c r="W144" s="160">
        <f>SUM(W145:W162)</f>
        <v>0</v>
      </c>
      <c r="X144" s="156"/>
      <c r="Y144" s="160">
        <f>SUM(Y145:Y162)</f>
        <v>1.8880000000000001E-2</v>
      </c>
      <c r="Z144" s="156"/>
      <c r="AA144" s="161">
        <f>SUM(AA145:AA162)</f>
        <v>0</v>
      </c>
      <c r="AR144" s="162" t="s">
        <v>86</v>
      </c>
      <c r="AT144" s="163" t="s">
        <v>74</v>
      </c>
      <c r="AU144" s="163" t="s">
        <v>82</v>
      </c>
      <c r="AY144" s="162" t="s">
        <v>181</v>
      </c>
      <c r="BK144" s="164">
        <f>SUM(BK145:BK162)</f>
        <v>1203.28</v>
      </c>
    </row>
    <row r="145" spans="2:65" s="1" customFormat="1" ht="22.5" customHeight="1">
      <c r="B145" s="137"/>
      <c r="C145" s="166" t="s">
        <v>226</v>
      </c>
      <c r="D145" s="166" t="s">
        <v>182</v>
      </c>
      <c r="E145" s="167" t="s">
        <v>1255</v>
      </c>
      <c r="F145" s="308" t="s">
        <v>1256</v>
      </c>
      <c r="G145" s="308"/>
      <c r="H145" s="308"/>
      <c r="I145" s="308"/>
      <c r="J145" s="168" t="s">
        <v>345</v>
      </c>
      <c r="K145" s="169">
        <v>33</v>
      </c>
      <c r="L145" s="309">
        <v>0.85</v>
      </c>
      <c r="M145" s="309"/>
      <c r="N145" s="310">
        <f t="shared" ref="N145:N162" si="25">ROUND(L145*K145,2)</f>
        <v>28.05</v>
      </c>
      <c r="O145" s="310"/>
      <c r="P145" s="310"/>
      <c r="Q145" s="310"/>
      <c r="R145" s="140"/>
      <c r="T145" s="170" t="s">
        <v>5</v>
      </c>
      <c r="U145" s="43" t="s">
        <v>42</v>
      </c>
      <c r="V145" s="35"/>
      <c r="W145" s="171">
        <f t="shared" ref="W145:W162" si="26">V145*K145</f>
        <v>0</v>
      </c>
      <c r="X145" s="171">
        <v>3.0000000000000001E-5</v>
      </c>
      <c r="Y145" s="171">
        <f t="shared" ref="Y145:Y162" si="27">X145*K145</f>
        <v>9.8999999999999999E-4</v>
      </c>
      <c r="Z145" s="171">
        <v>0</v>
      </c>
      <c r="AA145" s="172">
        <f t="shared" ref="AA145:AA162" si="28">Z145*K145</f>
        <v>0</v>
      </c>
      <c r="AR145" s="18" t="s">
        <v>223</v>
      </c>
      <c r="AT145" s="18" t="s">
        <v>182</v>
      </c>
      <c r="AU145" s="18" t="s">
        <v>86</v>
      </c>
      <c r="AY145" s="18" t="s">
        <v>181</v>
      </c>
      <c r="BE145" s="113">
        <f t="shared" ref="BE145:BE162" si="29">IF(U145="základná",N145,0)</f>
        <v>0</v>
      </c>
      <c r="BF145" s="113">
        <f t="shared" ref="BF145:BF162" si="30">IF(U145="znížená",N145,0)</f>
        <v>28.05</v>
      </c>
      <c r="BG145" s="113">
        <f t="shared" ref="BG145:BG162" si="31">IF(U145="zákl. prenesená",N145,0)</f>
        <v>0</v>
      </c>
      <c r="BH145" s="113">
        <f t="shared" ref="BH145:BH162" si="32">IF(U145="zníž. prenesená",N145,0)</f>
        <v>0</v>
      </c>
      <c r="BI145" s="113">
        <f t="shared" ref="BI145:BI162" si="33">IF(U145="nulová",N145,0)</f>
        <v>0</v>
      </c>
      <c r="BJ145" s="18" t="s">
        <v>86</v>
      </c>
      <c r="BK145" s="113">
        <f t="shared" ref="BK145:BK162" si="34">ROUND(L145*K145,2)</f>
        <v>28.05</v>
      </c>
      <c r="BL145" s="18" t="s">
        <v>223</v>
      </c>
      <c r="BM145" s="18" t="s">
        <v>226</v>
      </c>
    </row>
    <row r="146" spans="2:65" s="1" customFormat="1" ht="31.5" customHeight="1">
      <c r="B146" s="137"/>
      <c r="C146" s="173" t="s">
        <v>229</v>
      </c>
      <c r="D146" s="173" t="s">
        <v>356</v>
      </c>
      <c r="E146" s="174" t="s">
        <v>723</v>
      </c>
      <c r="F146" s="311" t="s">
        <v>724</v>
      </c>
      <c r="G146" s="311"/>
      <c r="H146" s="311"/>
      <c r="I146" s="311"/>
      <c r="J146" s="175" t="s">
        <v>345</v>
      </c>
      <c r="K146" s="176">
        <v>6</v>
      </c>
      <c r="L146" s="312">
        <v>2</v>
      </c>
      <c r="M146" s="312"/>
      <c r="N146" s="313">
        <f t="shared" si="25"/>
        <v>12</v>
      </c>
      <c r="O146" s="310"/>
      <c r="P146" s="310"/>
      <c r="Q146" s="310"/>
      <c r="R146" s="140"/>
      <c r="T146" s="170" t="s">
        <v>5</v>
      </c>
      <c r="U146" s="43" t="s">
        <v>42</v>
      </c>
      <c r="V146" s="35"/>
      <c r="W146" s="171">
        <f t="shared" si="26"/>
        <v>0</v>
      </c>
      <c r="X146" s="171">
        <v>1E-4</v>
      </c>
      <c r="Y146" s="171">
        <f t="shared" si="27"/>
        <v>6.0000000000000006E-4</v>
      </c>
      <c r="Z146" s="171">
        <v>0</v>
      </c>
      <c r="AA146" s="172">
        <f t="shared" si="28"/>
        <v>0</v>
      </c>
      <c r="AR146" s="18" t="s">
        <v>269</v>
      </c>
      <c r="AT146" s="18" t="s">
        <v>356</v>
      </c>
      <c r="AU146" s="18" t="s">
        <v>86</v>
      </c>
      <c r="AY146" s="18" t="s">
        <v>181</v>
      </c>
      <c r="BE146" s="113">
        <f t="shared" si="29"/>
        <v>0</v>
      </c>
      <c r="BF146" s="113">
        <f t="shared" si="30"/>
        <v>12</v>
      </c>
      <c r="BG146" s="113">
        <f t="shared" si="31"/>
        <v>0</v>
      </c>
      <c r="BH146" s="113">
        <f t="shared" si="32"/>
        <v>0</v>
      </c>
      <c r="BI146" s="113">
        <f t="shared" si="33"/>
        <v>0</v>
      </c>
      <c r="BJ146" s="18" t="s">
        <v>86</v>
      </c>
      <c r="BK146" s="113">
        <f t="shared" si="34"/>
        <v>12</v>
      </c>
      <c r="BL146" s="18" t="s">
        <v>223</v>
      </c>
      <c r="BM146" s="18" t="s">
        <v>229</v>
      </c>
    </row>
    <row r="147" spans="2:65" s="1" customFormat="1" ht="31.5" customHeight="1">
      <c r="B147" s="137"/>
      <c r="C147" s="173" t="s">
        <v>232</v>
      </c>
      <c r="D147" s="173" t="s">
        <v>356</v>
      </c>
      <c r="E147" s="174" t="s">
        <v>1257</v>
      </c>
      <c r="F147" s="311" t="s">
        <v>1258</v>
      </c>
      <c r="G147" s="311"/>
      <c r="H147" s="311"/>
      <c r="I147" s="311"/>
      <c r="J147" s="175" t="s">
        <v>345</v>
      </c>
      <c r="K147" s="176">
        <v>3</v>
      </c>
      <c r="L147" s="312">
        <v>1.18</v>
      </c>
      <c r="M147" s="312"/>
      <c r="N147" s="313">
        <f t="shared" si="25"/>
        <v>3.54</v>
      </c>
      <c r="O147" s="310"/>
      <c r="P147" s="310"/>
      <c r="Q147" s="310"/>
      <c r="R147" s="140"/>
      <c r="T147" s="170" t="s">
        <v>5</v>
      </c>
      <c r="U147" s="43" t="s">
        <v>42</v>
      </c>
      <c r="V147" s="35"/>
      <c r="W147" s="171">
        <f t="shared" si="26"/>
        <v>0</v>
      </c>
      <c r="X147" s="171">
        <v>5.0000000000000002E-5</v>
      </c>
      <c r="Y147" s="171">
        <f t="shared" si="27"/>
        <v>1.5000000000000001E-4</v>
      </c>
      <c r="Z147" s="171">
        <v>0</v>
      </c>
      <c r="AA147" s="172">
        <f t="shared" si="28"/>
        <v>0</v>
      </c>
      <c r="AR147" s="18" t="s">
        <v>269</v>
      </c>
      <c r="AT147" s="18" t="s">
        <v>356</v>
      </c>
      <c r="AU147" s="18" t="s">
        <v>86</v>
      </c>
      <c r="AY147" s="18" t="s">
        <v>181</v>
      </c>
      <c r="BE147" s="113">
        <f t="shared" si="29"/>
        <v>0</v>
      </c>
      <c r="BF147" s="113">
        <f t="shared" si="30"/>
        <v>3.54</v>
      </c>
      <c r="BG147" s="113">
        <f t="shared" si="31"/>
        <v>0</v>
      </c>
      <c r="BH147" s="113">
        <f t="shared" si="32"/>
        <v>0</v>
      </c>
      <c r="BI147" s="113">
        <f t="shared" si="33"/>
        <v>0</v>
      </c>
      <c r="BJ147" s="18" t="s">
        <v>86</v>
      </c>
      <c r="BK147" s="113">
        <f t="shared" si="34"/>
        <v>3.54</v>
      </c>
      <c r="BL147" s="18" t="s">
        <v>223</v>
      </c>
      <c r="BM147" s="18" t="s">
        <v>232</v>
      </c>
    </row>
    <row r="148" spans="2:65" s="1" customFormat="1" ht="31.5" customHeight="1">
      <c r="B148" s="137"/>
      <c r="C148" s="173" t="s">
        <v>10</v>
      </c>
      <c r="D148" s="173" t="s">
        <v>356</v>
      </c>
      <c r="E148" s="174" t="s">
        <v>1259</v>
      </c>
      <c r="F148" s="311" t="s">
        <v>1260</v>
      </c>
      <c r="G148" s="311"/>
      <c r="H148" s="311"/>
      <c r="I148" s="311"/>
      <c r="J148" s="175" t="s">
        <v>345</v>
      </c>
      <c r="K148" s="176">
        <v>14</v>
      </c>
      <c r="L148" s="312">
        <v>4</v>
      </c>
      <c r="M148" s="312"/>
      <c r="N148" s="313">
        <f t="shared" si="25"/>
        <v>56</v>
      </c>
      <c r="O148" s="310"/>
      <c r="P148" s="310"/>
      <c r="Q148" s="310"/>
      <c r="R148" s="140"/>
      <c r="T148" s="170" t="s">
        <v>5</v>
      </c>
      <c r="U148" s="43" t="s">
        <v>42</v>
      </c>
      <c r="V148" s="35"/>
      <c r="W148" s="171">
        <f t="shared" si="26"/>
        <v>0</v>
      </c>
      <c r="X148" s="171">
        <v>4.0000000000000002E-4</v>
      </c>
      <c r="Y148" s="171">
        <f t="shared" si="27"/>
        <v>5.5999999999999999E-3</v>
      </c>
      <c r="Z148" s="171">
        <v>0</v>
      </c>
      <c r="AA148" s="172">
        <f t="shared" si="28"/>
        <v>0</v>
      </c>
      <c r="AR148" s="18" t="s">
        <v>269</v>
      </c>
      <c r="AT148" s="18" t="s">
        <v>356</v>
      </c>
      <c r="AU148" s="18" t="s">
        <v>86</v>
      </c>
      <c r="AY148" s="18" t="s">
        <v>181</v>
      </c>
      <c r="BE148" s="113">
        <f t="shared" si="29"/>
        <v>0</v>
      </c>
      <c r="BF148" s="113">
        <f t="shared" si="30"/>
        <v>56</v>
      </c>
      <c r="BG148" s="113">
        <f t="shared" si="31"/>
        <v>0</v>
      </c>
      <c r="BH148" s="113">
        <f t="shared" si="32"/>
        <v>0</v>
      </c>
      <c r="BI148" s="113">
        <f t="shared" si="33"/>
        <v>0</v>
      </c>
      <c r="BJ148" s="18" t="s">
        <v>86</v>
      </c>
      <c r="BK148" s="113">
        <f t="shared" si="34"/>
        <v>56</v>
      </c>
      <c r="BL148" s="18" t="s">
        <v>223</v>
      </c>
      <c r="BM148" s="18" t="s">
        <v>10</v>
      </c>
    </row>
    <row r="149" spans="2:65" s="1" customFormat="1" ht="22.5" customHeight="1">
      <c r="B149" s="137"/>
      <c r="C149" s="173" t="s">
        <v>237</v>
      </c>
      <c r="D149" s="173" t="s">
        <v>356</v>
      </c>
      <c r="E149" s="174" t="s">
        <v>1261</v>
      </c>
      <c r="F149" s="311" t="s">
        <v>1262</v>
      </c>
      <c r="G149" s="311"/>
      <c r="H149" s="311"/>
      <c r="I149" s="311"/>
      <c r="J149" s="175" t="s">
        <v>345</v>
      </c>
      <c r="K149" s="176">
        <v>10</v>
      </c>
      <c r="L149" s="312">
        <v>12</v>
      </c>
      <c r="M149" s="312"/>
      <c r="N149" s="313">
        <f t="shared" si="25"/>
        <v>120</v>
      </c>
      <c r="O149" s="310"/>
      <c r="P149" s="310"/>
      <c r="Q149" s="310"/>
      <c r="R149" s="140"/>
      <c r="T149" s="170" t="s">
        <v>5</v>
      </c>
      <c r="U149" s="43" t="s">
        <v>42</v>
      </c>
      <c r="V149" s="35"/>
      <c r="W149" s="171">
        <f t="shared" si="26"/>
        <v>0</v>
      </c>
      <c r="X149" s="171">
        <v>3.6000000000000002E-4</v>
      </c>
      <c r="Y149" s="171">
        <f t="shared" si="27"/>
        <v>3.6000000000000003E-3</v>
      </c>
      <c r="Z149" s="171">
        <v>0</v>
      </c>
      <c r="AA149" s="172">
        <f t="shared" si="28"/>
        <v>0</v>
      </c>
      <c r="AR149" s="18" t="s">
        <v>269</v>
      </c>
      <c r="AT149" s="18" t="s">
        <v>356</v>
      </c>
      <c r="AU149" s="18" t="s">
        <v>86</v>
      </c>
      <c r="AY149" s="18" t="s">
        <v>181</v>
      </c>
      <c r="BE149" s="113">
        <f t="shared" si="29"/>
        <v>0</v>
      </c>
      <c r="BF149" s="113">
        <f t="shared" si="30"/>
        <v>120</v>
      </c>
      <c r="BG149" s="113">
        <f t="shared" si="31"/>
        <v>0</v>
      </c>
      <c r="BH149" s="113">
        <f t="shared" si="32"/>
        <v>0</v>
      </c>
      <c r="BI149" s="113">
        <f t="shared" si="33"/>
        <v>0</v>
      </c>
      <c r="BJ149" s="18" t="s">
        <v>86</v>
      </c>
      <c r="BK149" s="113">
        <f t="shared" si="34"/>
        <v>120</v>
      </c>
      <c r="BL149" s="18" t="s">
        <v>223</v>
      </c>
      <c r="BM149" s="18" t="s">
        <v>237</v>
      </c>
    </row>
    <row r="150" spans="2:65" s="1" customFormat="1" ht="22.5" customHeight="1">
      <c r="B150" s="137"/>
      <c r="C150" s="166" t="s">
        <v>240</v>
      </c>
      <c r="D150" s="166" t="s">
        <v>182</v>
      </c>
      <c r="E150" s="167" t="s">
        <v>1263</v>
      </c>
      <c r="F150" s="308" t="s">
        <v>1264</v>
      </c>
      <c r="G150" s="308"/>
      <c r="H150" s="308"/>
      <c r="I150" s="308"/>
      <c r="J150" s="168" t="s">
        <v>345</v>
      </c>
      <c r="K150" s="169">
        <v>8</v>
      </c>
      <c r="L150" s="309">
        <v>3.04</v>
      </c>
      <c r="M150" s="309"/>
      <c r="N150" s="310">
        <f t="shared" si="25"/>
        <v>24.32</v>
      </c>
      <c r="O150" s="310"/>
      <c r="P150" s="310"/>
      <c r="Q150" s="310"/>
      <c r="R150" s="140"/>
      <c r="T150" s="170" t="s">
        <v>5</v>
      </c>
      <c r="U150" s="43" t="s">
        <v>42</v>
      </c>
      <c r="V150" s="35"/>
      <c r="W150" s="171">
        <f t="shared" si="26"/>
        <v>0</v>
      </c>
      <c r="X150" s="171">
        <v>2.0000000000000002E-5</v>
      </c>
      <c r="Y150" s="171">
        <f t="shared" si="27"/>
        <v>1.6000000000000001E-4</v>
      </c>
      <c r="Z150" s="171">
        <v>0</v>
      </c>
      <c r="AA150" s="172">
        <f t="shared" si="28"/>
        <v>0</v>
      </c>
      <c r="AR150" s="18" t="s">
        <v>223</v>
      </c>
      <c r="AT150" s="18" t="s">
        <v>182</v>
      </c>
      <c r="AU150" s="18" t="s">
        <v>86</v>
      </c>
      <c r="AY150" s="18" t="s">
        <v>181</v>
      </c>
      <c r="BE150" s="113">
        <f t="shared" si="29"/>
        <v>0</v>
      </c>
      <c r="BF150" s="113">
        <f t="shared" si="30"/>
        <v>24.32</v>
      </c>
      <c r="BG150" s="113">
        <f t="shared" si="31"/>
        <v>0</v>
      </c>
      <c r="BH150" s="113">
        <f t="shared" si="32"/>
        <v>0</v>
      </c>
      <c r="BI150" s="113">
        <f t="shared" si="33"/>
        <v>0</v>
      </c>
      <c r="BJ150" s="18" t="s">
        <v>86</v>
      </c>
      <c r="BK150" s="113">
        <f t="shared" si="34"/>
        <v>24.32</v>
      </c>
      <c r="BL150" s="18" t="s">
        <v>223</v>
      </c>
      <c r="BM150" s="18" t="s">
        <v>240</v>
      </c>
    </row>
    <row r="151" spans="2:65" s="1" customFormat="1" ht="31.5" customHeight="1">
      <c r="B151" s="137"/>
      <c r="C151" s="173" t="s">
        <v>243</v>
      </c>
      <c r="D151" s="173" t="s">
        <v>356</v>
      </c>
      <c r="E151" s="174" t="s">
        <v>1265</v>
      </c>
      <c r="F151" s="311" t="s">
        <v>1266</v>
      </c>
      <c r="G151" s="311"/>
      <c r="H151" s="311"/>
      <c r="I151" s="311"/>
      <c r="J151" s="175" t="s">
        <v>345</v>
      </c>
      <c r="K151" s="176">
        <v>4</v>
      </c>
      <c r="L151" s="312">
        <v>6</v>
      </c>
      <c r="M151" s="312"/>
      <c r="N151" s="313">
        <f t="shared" si="25"/>
        <v>24</v>
      </c>
      <c r="O151" s="310"/>
      <c r="P151" s="310"/>
      <c r="Q151" s="310"/>
      <c r="R151" s="140"/>
      <c r="T151" s="170" t="s">
        <v>5</v>
      </c>
      <c r="U151" s="43" t="s">
        <v>42</v>
      </c>
      <c r="V151" s="35"/>
      <c r="W151" s="171">
        <f t="shared" si="26"/>
        <v>0</v>
      </c>
      <c r="X151" s="171">
        <v>0</v>
      </c>
      <c r="Y151" s="171">
        <f t="shared" si="27"/>
        <v>0</v>
      </c>
      <c r="Z151" s="171">
        <v>0</v>
      </c>
      <c r="AA151" s="172">
        <f t="shared" si="28"/>
        <v>0</v>
      </c>
      <c r="AR151" s="18" t="s">
        <v>269</v>
      </c>
      <c r="AT151" s="18" t="s">
        <v>356</v>
      </c>
      <c r="AU151" s="18" t="s">
        <v>86</v>
      </c>
      <c r="AY151" s="18" t="s">
        <v>181</v>
      </c>
      <c r="BE151" s="113">
        <f t="shared" si="29"/>
        <v>0</v>
      </c>
      <c r="BF151" s="113">
        <f t="shared" si="30"/>
        <v>24</v>
      </c>
      <c r="BG151" s="113">
        <f t="shared" si="31"/>
        <v>0</v>
      </c>
      <c r="BH151" s="113">
        <f t="shared" si="32"/>
        <v>0</v>
      </c>
      <c r="BI151" s="113">
        <f t="shared" si="33"/>
        <v>0</v>
      </c>
      <c r="BJ151" s="18" t="s">
        <v>86</v>
      </c>
      <c r="BK151" s="113">
        <f t="shared" si="34"/>
        <v>24</v>
      </c>
      <c r="BL151" s="18" t="s">
        <v>223</v>
      </c>
      <c r="BM151" s="18" t="s">
        <v>243</v>
      </c>
    </row>
    <row r="152" spans="2:65" s="1" customFormat="1" ht="44.25" customHeight="1">
      <c r="B152" s="137"/>
      <c r="C152" s="173" t="s">
        <v>246</v>
      </c>
      <c r="D152" s="173" t="s">
        <v>356</v>
      </c>
      <c r="E152" s="174" t="s">
        <v>1267</v>
      </c>
      <c r="F152" s="311" t="s">
        <v>1268</v>
      </c>
      <c r="G152" s="311"/>
      <c r="H152" s="311"/>
      <c r="I152" s="311"/>
      <c r="J152" s="175" t="s">
        <v>345</v>
      </c>
      <c r="K152" s="176">
        <v>4</v>
      </c>
      <c r="L152" s="312">
        <v>40</v>
      </c>
      <c r="M152" s="312"/>
      <c r="N152" s="313">
        <f t="shared" si="25"/>
        <v>160</v>
      </c>
      <c r="O152" s="310"/>
      <c r="P152" s="310"/>
      <c r="Q152" s="310"/>
      <c r="R152" s="140"/>
      <c r="T152" s="170" t="s">
        <v>5</v>
      </c>
      <c r="U152" s="43" t="s">
        <v>42</v>
      </c>
      <c r="V152" s="35"/>
      <c r="W152" s="171">
        <f t="shared" si="26"/>
        <v>0</v>
      </c>
      <c r="X152" s="171">
        <v>0</v>
      </c>
      <c r="Y152" s="171">
        <f t="shared" si="27"/>
        <v>0</v>
      </c>
      <c r="Z152" s="171">
        <v>0</v>
      </c>
      <c r="AA152" s="172">
        <f t="shared" si="28"/>
        <v>0</v>
      </c>
      <c r="AR152" s="18" t="s">
        <v>269</v>
      </c>
      <c r="AT152" s="18" t="s">
        <v>356</v>
      </c>
      <c r="AU152" s="18" t="s">
        <v>86</v>
      </c>
      <c r="AY152" s="18" t="s">
        <v>181</v>
      </c>
      <c r="BE152" s="113">
        <f t="shared" si="29"/>
        <v>0</v>
      </c>
      <c r="BF152" s="113">
        <f t="shared" si="30"/>
        <v>160</v>
      </c>
      <c r="BG152" s="113">
        <f t="shared" si="31"/>
        <v>0</v>
      </c>
      <c r="BH152" s="113">
        <f t="shared" si="32"/>
        <v>0</v>
      </c>
      <c r="BI152" s="113">
        <f t="shared" si="33"/>
        <v>0</v>
      </c>
      <c r="BJ152" s="18" t="s">
        <v>86</v>
      </c>
      <c r="BK152" s="113">
        <f t="shared" si="34"/>
        <v>160</v>
      </c>
      <c r="BL152" s="18" t="s">
        <v>223</v>
      </c>
      <c r="BM152" s="18" t="s">
        <v>246</v>
      </c>
    </row>
    <row r="153" spans="2:65" s="1" customFormat="1" ht="22.5" customHeight="1">
      <c r="B153" s="137"/>
      <c r="C153" s="166" t="s">
        <v>248</v>
      </c>
      <c r="D153" s="166" t="s">
        <v>182</v>
      </c>
      <c r="E153" s="167" t="s">
        <v>1269</v>
      </c>
      <c r="F153" s="308" t="s">
        <v>1270</v>
      </c>
      <c r="G153" s="308"/>
      <c r="H153" s="308"/>
      <c r="I153" s="308"/>
      <c r="J153" s="168" t="s">
        <v>345</v>
      </c>
      <c r="K153" s="169">
        <v>20</v>
      </c>
      <c r="L153" s="309">
        <v>3.32</v>
      </c>
      <c r="M153" s="309"/>
      <c r="N153" s="310">
        <f t="shared" si="25"/>
        <v>66.400000000000006</v>
      </c>
      <c r="O153" s="310"/>
      <c r="P153" s="310"/>
      <c r="Q153" s="310"/>
      <c r="R153" s="140"/>
      <c r="T153" s="170" t="s">
        <v>5</v>
      </c>
      <c r="U153" s="43" t="s">
        <v>42</v>
      </c>
      <c r="V153" s="35"/>
      <c r="W153" s="171">
        <f t="shared" si="26"/>
        <v>0</v>
      </c>
      <c r="X153" s="171">
        <v>3.0000000000000001E-5</v>
      </c>
      <c r="Y153" s="171">
        <f t="shared" si="27"/>
        <v>6.0000000000000006E-4</v>
      </c>
      <c r="Z153" s="171">
        <v>0</v>
      </c>
      <c r="AA153" s="172">
        <f t="shared" si="28"/>
        <v>0</v>
      </c>
      <c r="AR153" s="18" t="s">
        <v>223</v>
      </c>
      <c r="AT153" s="18" t="s">
        <v>182</v>
      </c>
      <c r="AU153" s="18" t="s">
        <v>86</v>
      </c>
      <c r="AY153" s="18" t="s">
        <v>181</v>
      </c>
      <c r="BE153" s="113">
        <f t="shared" si="29"/>
        <v>0</v>
      </c>
      <c r="BF153" s="113">
        <f t="shared" si="30"/>
        <v>66.400000000000006</v>
      </c>
      <c r="BG153" s="113">
        <f t="shared" si="31"/>
        <v>0</v>
      </c>
      <c r="BH153" s="113">
        <f t="shared" si="32"/>
        <v>0</v>
      </c>
      <c r="BI153" s="113">
        <f t="shared" si="33"/>
        <v>0</v>
      </c>
      <c r="BJ153" s="18" t="s">
        <v>86</v>
      </c>
      <c r="BK153" s="113">
        <f t="shared" si="34"/>
        <v>66.400000000000006</v>
      </c>
      <c r="BL153" s="18" t="s">
        <v>223</v>
      </c>
      <c r="BM153" s="18" t="s">
        <v>248</v>
      </c>
    </row>
    <row r="154" spans="2:65" s="1" customFormat="1" ht="31.5" customHeight="1">
      <c r="B154" s="137"/>
      <c r="C154" s="173" t="s">
        <v>251</v>
      </c>
      <c r="D154" s="173" t="s">
        <v>356</v>
      </c>
      <c r="E154" s="174" t="s">
        <v>1271</v>
      </c>
      <c r="F154" s="311" t="s">
        <v>1272</v>
      </c>
      <c r="G154" s="311"/>
      <c r="H154" s="311"/>
      <c r="I154" s="311"/>
      <c r="J154" s="175" t="s">
        <v>345</v>
      </c>
      <c r="K154" s="176">
        <v>17</v>
      </c>
      <c r="L154" s="312">
        <v>10</v>
      </c>
      <c r="M154" s="312"/>
      <c r="N154" s="313">
        <f t="shared" si="25"/>
        <v>170</v>
      </c>
      <c r="O154" s="310"/>
      <c r="P154" s="310"/>
      <c r="Q154" s="310"/>
      <c r="R154" s="140"/>
      <c r="T154" s="170" t="s">
        <v>5</v>
      </c>
      <c r="U154" s="43" t="s">
        <v>42</v>
      </c>
      <c r="V154" s="35"/>
      <c r="W154" s="171">
        <f t="shared" si="26"/>
        <v>0</v>
      </c>
      <c r="X154" s="171">
        <v>0</v>
      </c>
      <c r="Y154" s="171">
        <f t="shared" si="27"/>
        <v>0</v>
      </c>
      <c r="Z154" s="171">
        <v>0</v>
      </c>
      <c r="AA154" s="172">
        <f t="shared" si="28"/>
        <v>0</v>
      </c>
      <c r="AR154" s="18" t="s">
        <v>269</v>
      </c>
      <c r="AT154" s="18" t="s">
        <v>356</v>
      </c>
      <c r="AU154" s="18" t="s">
        <v>86</v>
      </c>
      <c r="AY154" s="18" t="s">
        <v>181</v>
      </c>
      <c r="BE154" s="113">
        <f t="shared" si="29"/>
        <v>0</v>
      </c>
      <c r="BF154" s="113">
        <f t="shared" si="30"/>
        <v>170</v>
      </c>
      <c r="BG154" s="113">
        <f t="shared" si="31"/>
        <v>0</v>
      </c>
      <c r="BH154" s="113">
        <f t="shared" si="32"/>
        <v>0</v>
      </c>
      <c r="BI154" s="113">
        <f t="shared" si="33"/>
        <v>0</v>
      </c>
      <c r="BJ154" s="18" t="s">
        <v>86</v>
      </c>
      <c r="BK154" s="113">
        <f t="shared" si="34"/>
        <v>170</v>
      </c>
      <c r="BL154" s="18" t="s">
        <v>223</v>
      </c>
      <c r="BM154" s="18" t="s">
        <v>251</v>
      </c>
    </row>
    <row r="155" spans="2:65" s="1" customFormat="1" ht="31.5" customHeight="1">
      <c r="B155" s="137"/>
      <c r="C155" s="173" t="s">
        <v>254</v>
      </c>
      <c r="D155" s="173" t="s">
        <v>356</v>
      </c>
      <c r="E155" s="174" t="s">
        <v>1273</v>
      </c>
      <c r="F155" s="311" t="s">
        <v>1274</v>
      </c>
      <c r="G155" s="311"/>
      <c r="H155" s="311"/>
      <c r="I155" s="311"/>
      <c r="J155" s="175" t="s">
        <v>345</v>
      </c>
      <c r="K155" s="176">
        <v>3</v>
      </c>
      <c r="L155" s="312">
        <v>9</v>
      </c>
      <c r="M155" s="312"/>
      <c r="N155" s="313">
        <f t="shared" si="25"/>
        <v>27</v>
      </c>
      <c r="O155" s="310"/>
      <c r="P155" s="310"/>
      <c r="Q155" s="310"/>
      <c r="R155" s="140"/>
      <c r="T155" s="170" t="s">
        <v>5</v>
      </c>
      <c r="U155" s="43" t="s">
        <v>42</v>
      </c>
      <c r="V155" s="35"/>
      <c r="W155" s="171">
        <f t="shared" si="26"/>
        <v>0</v>
      </c>
      <c r="X155" s="171">
        <v>0</v>
      </c>
      <c r="Y155" s="171">
        <f t="shared" si="27"/>
        <v>0</v>
      </c>
      <c r="Z155" s="171">
        <v>0</v>
      </c>
      <c r="AA155" s="172">
        <f t="shared" si="28"/>
        <v>0</v>
      </c>
      <c r="AR155" s="18" t="s">
        <v>269</v>
      </c>
      <c r="AT155" s="18" t="s">
        <v>356</v>
      </c>
      <c r="AU155" s="18" t="s">
        <v>86</v>
      </c>
      <c r="AY155" s="18" t="s">
        <v>181</v>
      </c>
      <c r="BE155" s="113">
        <f t="shared" si="29"/>
        <v>0</v>
      </c>
      <c r="BF155" s="113">
        <f t="shared" si="30"/>
        <v>27</v>
      </c>
      <c r="BG155" s="113">
        <f t="shared" si="31"/>
        <v>0</v>
      </c>
      <c r="BH155" s="113">
        <f t="shared" si="32"/>
        <v>0</v>
      </c>
      <c r="BI155" s="113">
        <f t="shared" si="33"/>
        <v>0</v>
      </c>
      <c r="BJ155" s="18" t="s">
        <v>86</v>
      </c>
      <c r="BK155" s="113">
        <f t="shared" si="34"/>
        <v>27</v>
      </c>
      <c r="BL155" s="18" t="s">
        <v>223</v>
      </c>
      <c r="BM155" s="18" t="s">
        <v>254</v>
      </c>
    </row>
    <row r="156" spans="2:65" s="1" customFormat="1" ht="22.5" customHeight="1">
      <c r="B156" s="137"/>
      <c r="C156" s="166" t="s">
        <v>257</v>
      </c>
      <c r="D156" s="166" t="s">
        <v>182</v>
      </c>
      <c r="E156" s="167" t="s">
        <v>1275</v>
      </c>
      <c r="F156" s="308" t="s">
        <v>1276</v>
      </c>
      <c r="G156" s="308"/>
      <c r="H156" s="308"/>
      <c r="I156" s="308"/>
      <c r="J156" s="168" t="s">
        <v>345</v>
      </c>
      <c r="K156" s="169">
        <v>13</v>
      </c>
      <c r="L156" s="309">
        <v>3.97</v>
      </c>
      <c r="M156" s="309"/>
      <c r="N156" s="310">
        <f t="shared" si="25"/>
        <v>51.61</v>
      </c>
      <c r="O156" s="310"/>
      <c r="P156" s="310"/>
      <c r="Q156" s="310"/>
      <c r="R156" s="140"/>
      <c r="T156" s="170" t="s">
        <v>5</v>
      </c>
      <c r="U156" s="43" t="s">
        <v>42</v>
      </c>
      <c r="V156" s="35"/>
      <c r="W156" s="171">
        <f t="shared" si="26"/>
        <v>0</v>
      </c>
      <c r="X156" s="171">
        <v>4.0000000000000003E-5</v>
      </c>
      <c r="Y156" s="171">
        <f t="shared" si="27"/>
        <v>5.2000000000000006E-4</v>
      </c>
      <c r="Z156" s="171">
        <v>0</v>
      </c>
      <c r="AA156" s="172">
        <f t="shared" si="28"/>
        <v>0</v>
      </c>
      <c r="AR156" s="18" t="s">
        <v>223</v>
      </c>
      <c r="AT156" s="18" t="s">
        <v>182</v>
      </c>
      <c r="AU156" s="18" t="s">
        <v>86</v>
      </c>
      <c r="AY156" s="18" t="s">
        <v>181</v>
      </c>
      <c r="BE156" s="113">
        <f t="shared" si="29"/>
        <v>0</v>
      </c>
      <c r="BF156" s="113">
        <f t="shared" si="30"/>
        <v>51.61</v>
      </c>
      <c r="BG156" s="113">
        <f t="shared" si="31"/>
        <v>0</v>
      </c>
      <c r="BH156" s="113">
        <f t="shared" si="32"/>
        <v>0</v>
      </c>
      <c r="BI156" s="113">
        <f t="shared" si="33"/>
        <v>0</v>
      </c>
      <c r="BJ156" s="18" t="s">
        <v>86</v>
      </c>
      <c r="BK156" s="113">
        <f t="shared" si="34"/>
        <v>51.61</v>
      </c>
      <c r="BL156" s="18" t="s">
        <v>223</v>
      </c>
      <c r="BM156" s="18" t="s">
        <v>257</v>
      </c>
    </row>
    <row r="157" spans="2:65" s="1" customFormat="1" ht="31.5" customHeight="1">
      <c r="B157" s="137"/>
      <c r="C157" s="173" t="s">
        <v>260</v>
      </c>
      <c r="D157" s="173" t="s">
        <v>356</v>
      </c>
      <c r="E157" s="174" t="s">
        <v>1277</v>
      </c>
      <c r="F157" s="311" t="s">
        <v>1278</v>
      </c>
      <c r="G157" s="311"/>
      <c r="H157" s="311"/>
      <c r="I157" s="311"/>
      <c r="J157" s="175" t="s">
        <v>345</v>
      </c>
      <c r="K157" s="176">
        <v>10</v>
      </c>
      <c r="L157" s="312">
        <v>15</v>
      </c>
      <c r="M157" s="312"/>
      <c r="N157" s="313">
        <f t="shared" si="25"/>
        <v>150</v>
      </c>
      <c r="O157" s="310"/>
      <c r="P157" s="310"/>
      <c r="Q157" s="310"/>
      <c r="R157" s="140"/>
      <c r="T157" s="170" t="s">
        <v>5</v>
      </c>
      <c r="U157" s="43" t="s">
        <v>42</v>
      </c>
      <c r="V157" s="35"/>
      <c r="W157" s="171">
        <f t="shared" si="26"/>
        <v>0</v>
      </c>
      <c r="X157" s="171">
        <v>0</v>
      </c>
      <c r="Y157" s="171">
        <f t="shared" si="27"/>
        <v>0</v>
      </c>
      <c r="Z157" s="171">
        <v>0</v>
      </c>
      <c r="AA157" s="172">
        <f t="shared" si="28"/>
        <v>0</v>
      </c>
      <c r="AR157" s="18" t="s">
        <v>269</v>
      </c>
      <c r="AT157" s="18" t="s">
        <v>356</v>
      </c>
      <c r="AU157" s="18" t="s">
        <v>86</v>
      </c>
      <c r="AY157" s="18" t="s">
        <v>181</v>
      </c>
      <c r="BE157" s="113">
        <f t="shared" si="29"/>
        <v>0</v>
      </c>
      <c r="BF157" s="113">
        <f t="shared" si="30"/>
        <v>150</v>
      </c>
      <c r="BG157" s="113">
        <f t="shared" si="31"/>
        <v>0</v>
      </c>
      <c r="BH157" s="113">
        <f t="shared" si="32"/>
        <v>0</v>
      </c>
      <c r="BI157" s="113">
        <f t="shared" si="33"/>
        <v>0</v>
      </c>
      <c r="BJ157" s="18" t="s">
        <v>86</v>
      </c>
      <c r="BK157" s="113">
        <f t="shared" si="34"/>
        <v>150</v>
      </c>
      <c r="BL157" s="18" t="s">
        <v>223</v>
      </c>
      <c r="BM157" s="18" t="s">
        <v>260</v>
      </c>
    </row>
    <row r="158" spans="2:65" s="1" customFormat="1" ht="31.5" customHeight="1">
      <c r="B158" s="137"/>
      <c r="C158" s="173" t="s">
        <v>263</v>
      </c>
      <c r="D158" s="173" t="s">
        <v>356</v>
      </c>
      <c r="E158" s="174" t="s">
        <v>757</v>
      </c>
      <c r="F158" s="311" t="s">
        <v>758</v>
      </c>
      <c r="G158" s="311"/>
      <c r="H158" s="311"/>
      <c r="I158" s="311"/>
      <c r="J158" s="175" t="s">
        <v>345</v>
      </c>
      <c r="K158" s="176">
        <v>3</v>
      </c>
      <c r="L158" s="312">
        <v>10</v>
      </c>
      <c r="M158" s="312"/>
      <c r="N158" s="313">
        <f t="shared" si="25"/>
        <v>30</v>
      </c>
      <c r="O158" s="310"/>
      <c r="P158" s="310"/>
      <c r="Q158" s="310"/>
      <c r="R158" s="140"/>
      <c r="T158" s="170" t="s">
        <v>5</v>
      </c>
      <c r="U158" s="43" t="s">
        <v>42</v>
      </c>
      <c r="V158" s="35"/>
      <c r="W158" s="171">
        <f t="shared" si="26"/>
        <v>0</v>
      </c>
      <c r="X158" s="171">
        <v>0</v>
      </c>
      <c r="Y158" s="171">
        <f t="shared" si="27"/>
        <v>0</v>
      </c>
      <c r="Z158" s="171">
        <v>0</v>
      </c>
      <c r="AA158" s="172">
        <f t="shared" si="28"/>
        <v>0</v>
      </c>
      <c r="AR158" s="18" t="s">
        <v>269</v>
      </c>
      <c r="AT158" s="18" t="s">
        <v>356</v>
      </c>
      <c r="AU158" s="18" t="s">
        <v>86</v>
      </c>
      <c r="AY158" s="18" t="s">
        <v>181</v>
      </c>
      <c r="BE158" s="113">
        <f t="shared" si="29"/>
        <v>0</v>
      </c>
      <c r="BF158" s="113">
        <f t="shared" si="30"/>
        <v>30</v>
      </c>
      <c r="BG158" s="113">
        <f t="shared" si="31"/>
        <v>0</v>
      </c>
      <c r="BH158" s="113">
        <f t="shared" si="32"/>
        <v>0</v>
      </c>
      <c r="BI158" s="113">
        <f t="shared" si="33"/>
        <v>0</v>
      </c>
      <c r="BJ158" s="18" t="s">
        <v>86</v>
      </c>
      <c r="BK158" s="113">
        <f t="shared" si="34"/>
        <v>30</v>
      </c>
      <c r="BL158" s="18" t="s">
        <v>223</v>
      </c>
      <c r="BM158" s="18" t="s">
        <v>263</v>
      </c>
    </row>
    <row r="159" spans="2:65" s="1" customFormat="1" ht="31.5" customHeight="1">
      <c r="B159" s="137"/>
      <c r="C159" s="166" t="s">
        <v>266</v>
      </c>
      <c r="D159" s="166" t="s">
        <v>182</v>
      </c>
      <c r="E159" s="167" t="s">
        <v>1279</v>
      </c>
      <c r="F159" s="308" t="s">
        <v>1280</v>
      </c>
      <c r="G159" s="308"/>
      <c r="H159" s="308"/>
      <c r="I159" s="308"/>
      <c r="J159" s="168" t="s">
        <v>345</v>
      </c>
      <c r="K159" s="169">
        <v>2</v>
      </c>
      <c r="L159" s="309">
        <v>5.36</v>
      </c>
      <c r="M159" s="309"/>
      <c r="N159" s="310">
        <f t="shared" si="25"/>
        <v>10.72</v>
      </c>
      <c r="O159" s="310"/>
      <c r="P159" s="310"/>
      <c r="Q159" s="310"/>
      <c r="R159" s="140"/>
      <c r="T159" s="170" t="s">
        <v>5</v>
      </c>
      <c r="U159" s="43" t="s">
        <v>42</v>
      </c>
      <c r="V159" s="35"/>
      <c r="W159" s="171">
        <f t="shared" si="26"/>
        <v>0</v>
      </c>
      <c r="X159" s="171">
        <v>4.0000000000000003E-5</v>
      </c>
      <c r="Y159" s="171">
        <f t="shared" si="27"/>
        <v>8.0000000000000007E-5</v>
      </c>
      <c r="Z159" s="171">
        <v>0</v>
      </c>
      <c r="AA159" s="172">
        <f t="shared" si="28"/>
        <v>0</v>
      </c>
      <c r="AR159" s="18" t="s">
        <v>223</v>
      </c>
      <c r="AT159" s="18" t="s">
        <v>182</v>
      </c>
      <c r="AU159" s="18" t="s">
        <v>86</v>
      </c>
      <c r="AY159" s="18" t="s">
        <v>181</v>
      </c>
      <c r="BE159" s="113">
        <f t="shared" si="29"/>
        <v>0</v>
      </c>
      <c r="BF159" s="113">
        <f t="shared" si="30"/>
        <v>10.72</v>
      </c>
      <c r="BG159" s="113">
        <f t="shared" si="31"/>
        <v>0</v>
      </c>
      <c r="BH159" s="113">
        <f t="shared" si="32"/>
        <v>0</v>
      </c>
      <c r="BI159" s="113">
        <f t="shared" si="33"/>
        <v>0</v>
      </c>
      <c r="BJ159" s="18" t="s">
        <v>86</v>
      </c>
      <c r="BK159" s="113">
        <f t="shared" si="34"/>
        <v>10.72</v>
      </c>
      <c r="BL159" s="18" t="s">
        <v>223</v>
      </c>
      <c r="BM159" s="18" t="s">
        <v>266</v>
      </c>
    </row>
    <row r="160" spans="2:65" s="1" customFormat="1" ht="31.5" customHeight="1">
      <c r="B160" s="137"/>
      <c r="C160" s="173" t="s">
        <v>269</v>
      </c>
      <c r="D160" s="173" t="s">
        <v>356</v>
      </c>
      <c r="E160" s="174" t="s">
        <v>1281</v>
      </c>
      <c r="F160" s="311" t="s">
        <v>1282</v>
      </c>
      <c r="G160" s="311"/>
      <c r="H160" s="311"/>
      <c r="I160" s="311"/>
      <c r="J160" s="175" t="s">
        <v>345</v>
      </c>
      <c r="K160" s="176">
        <v>2</v>
      </c>
      <c r="L160" s="312">
        <v>35.79</v>
      </c>
      <c r="M160" s="312"/>
      <c r="N160" s="313">
        <f t="shared" si="25"/>
        <v>71.58</v>
      </c>
      <c r="O160" s="310"/>
      <c r="P160" s="310"/>
      <c r="Q160" s="310"/>
      <c r="R160" s="140"/>
      <c r="T160" s="170" t="s">
        <v>5</v>
      </c>
      <c r="U160" s="43" t="s">
        <v>42</v>
      </c>
      <c r="V160" s="35"/>
      <c r="W160" s="171">
        <f t="shared" si="26"/>
        <v>0</v>
      </c>
      <c r="X160" s="171">
        <v>1.39E-3</v>
      </c>
      <c r="Y160" s="171">
        <f t="shared" si="27"/>
        <v>2.7799999999999999E-3</v>
      </c>
      <c r="Z160" s="171">
        <v>0</v>
      </c>
      <c r="AA160" s="172">
        <f t="shared" si="28"/>
        <v>0</v>
      </c>
      <c r="AR160" s="18" t="s">
        <v>269</v>
      </c>
      <c r="AT160" s="18" t="s">
        <v>356</v>
      </c>
      <c r="AU160" s="18" t="s">
        <v>86</v>
      </c>
      <c r="AY160" s="18" t="s">
        <v>181</v>
      </c>
      <c r="BE160" s="113">
        <f t="shared" si="29"/>
        <v>0</v>
      </c>
      <c r="BF160" s="113">
        <f t="shared" si="30"/>
        <v>71.58</v>
      </c>
      <c r="BG160" s="113">
        <f t="shared" si="31"/>
        <v>0</v>
      </c>
      <c r="BH160" s="113">
        <f t="shared" si="32"/>
        <v>0</v>
      </c>
      <c r="BI160" s="113">
        <f t="shared" si="33"/>
        <v>0</v>
      </c>
      <c r="BJ160" s="18" t="s">
        <v>86</v>
      </c>
      <c r="BK160" s="113">
        <f t="shared" si="34"/>
        <v>71.58</v>
      </c>
      <c r="BL160" s="18" t="s">
        <v>223</v>
      </c>
      <c r="BM160" s="18" t="s">
        <v>269</v>
      </c>
    </row>
    <row r="161" spans="2:65" s="1" customFormat="1" ht="31.5" customHeight="1">
      <c r="B161" s="137"/>
      <c r="C161" s="173" t="s">
        <v>272</v>
      </c>
      <c r="D161" s="173" t="s">
        <v>356</v>
      </c>
      <c r="E161" s="174" t="s">
        <v>1283</v>
      </c>
      <c r="F161" s="311" t="s">
        <v>1284</v>
      </c>
      <c r="G161" s="311"/>
      <c r="H161" s="311"/>
      <c r="I161" s="311"/>
      <c r="J161" s="175" t="s">
        <v>345</v>
      </c>
      <c r="K161" s="176">
        <v>2</v>
      </c>
      <c r="L161" s="312">
        <v>92.94</v>
      </c>
      <c r="M161" s="312"/>
      <c r="N161" s="313">
        <f t="shared" si="25"/>
        <v>185.88</v>
      </c>
      <c r="O161" s="310"/>
      <c r="P161" s="310"/>
      <c r="Q161" s="310"/>
      <c r="R161" s="140"/>
      <c r="T161" s="170" t="s">
        <v>5</v>
      </c>
      <c r="U161" s="43" t="s">
        <v>42</v>
      </c>
      <c r="V161" s="35"/>
      <c r="W161" s="171">
        <f t="shared" si="26"/>
        <v>0</v>
      </c>
      <c r="X161" s="171">
        <v>1.9E-3</v>
      </c>
      <c r="Y161" s="171">
        <f t="shared" si="27"/>
        <v>3.8E-3</v>
      </c>
      <c r="Z161" s="171">
        <v>0</v>
      </c>
      <c r="AA161" s="172">
        <f t="shared" si="28"/>
        <v>0</v>
      </c>
      <c r="AR161" s="18" t="s">
        <v>269</v>
      </c>
      <c r="AT161" s="18" t="s">
        <v>356</v>
      </c>
      <c r="AU161" s="18" t="s">
        <v>86</v>
      </c>
      <c r="AY161" s="18" t="s">
        <v>181</v>
      </c>
      <c r="BE161" s="113">
        <f t="shared" si="29"/>
        <v>0</v>
      </c>
      <c r="BF161" s="113">
        <f t="shared" si="30"/>
        <v>185.88</v>
      </c>
      <c r="BG161" s="113">
        <f t="shared" si="31"/>
        <v>0</v>
      </c>
      <c r="BH161" s="113">
        <f t="shared" si="32"/>
        <v>0</v>
      </c>
      <c r="BI161" s="113">
        <f t="shared" si="33"/>
        <v>0</v>
      </c>
      <c r="BJ161" s="18" t="s">
        <v>86</v>
      </c>
      <c r="BK161" s="113">
        <f t="shared" si="34"/>
        <v>185.88</v>
      </c>
      <c r="BL161" s="18" t="s">
        <v>223</v>
      </c>
      <c r="BM161" s="18" t="s">
        <v>272</v>
      </c>
    </row>
    <row r="162" spans="2:65" s="1" customFormat="1" ht="31.5" customHeight="1">
      <c r="B162" s="137"/>
      <c r="C162" s="166" t="s">
        <v>275</v>
      </c>
      <c r="D162" s="166" t="s">
        <v>182</v>
      </c>
      <c r="E162" s="167" t="s">
        <v>1285</v>
      </c>
      <c r="F162" s="308" t="s">
        <v>1286</v>
      </c>
      <c r="G162" s="308"/>
      <c r="H162" s="308"/>
      <c r="I162" s="308"/>
      <c r="J162" s="168" t="s">
        <v>372</v>
      </c>
      <c r="K162" s="192">
        <v>12.183999999999999</v>
      </c>
      <c r="L162" s="309">
        <v>1</v>
      </c>
      <c r="M162" s="309"/>
      <c r="N162" s="310">
        <f t="shared" si="25"/>
        <v>12.18</v>
      </c>
      <c r="O162" s="310"/>
      <c r="P162" s="310"/>
      <c r="Q162" s="310"/>
      <c r="R162" s="140"/>
      <c r="T162" s="170" t="s">
        <v>5</v>
      </c>
      <c r="U162" s="43" t="s">
        <v>42</v>
      </c>
      <c r="V162" s="35"/>
      <c r="W162" s="171">
        <f t="shared" si="26"/>
        <v>0</v>
      </c>
      <c r="X162" s="171">
        <v>0</v>
      </c>
      <c r="Y162" s="171">
        <f t="shared" si="27"/>
        <v>0</v>
      </c>
      <c r="Z162" s="171">
        <v>0</v>
      </c>
      <c r="AA162" s="172">
        <f t="shared" si="28"/>
        <v>0</v>
      </c>
      <c r="AR162" s="18" t="s">
        <v>223</v>
      </c>
      <c r="AT162" s="18" t="s">
        <v>182</v>
      </c>
      <c r="AU162" s="18" t="s">
        <v>86</v>
      </c>
      <c r="AY162" s="18" t="s">
        <v>181</v>
      </c>
      <c r="BE162" s="113">
        <f t="shared" si="29"/>
        <v>0</v>
      </c>
      <c r="BF162" s="113">
        <f t="shared" si="30"/>
        <v>12.18</v>
      </c>
      <c r="BG162" s="113">
        <f t="shared" si="31"/>
        <v>0</v>
      </c>
      <c r="BH162" s="113">
        <f t="shared" si="32"/>
        <v>0</v>
      </c>
      <c r="BI162" s="113">
        <f t="shared" si="33"/>
        <v>0</v>
      </c>
      <c r="BJ162" s="18" t="s">
        <v>86</v>
      </c>
      <c r="BK162" s="113">
        <f t="shared" si="34"/>
        <v>12.18</v>
      </c>
      <c r="BL162" s="18" t="s">
        <v>223</v>
      </c>
      <c r="BM162" s="18" t="s">
        <v>275</v>
      </c>
    </row>
    <row r="163" spans="2:65" s="10" customFormat="1" ht="29.85" customHeight="1">
      <c r="B163" s="155"/>
      <c r="C163" s="156"/>
      <c r="D163" s="165" t="s">
        <v>1230</v>
      </c>
      <c r="E163" s="165"/>
      <c r="F163" s="165"/>
      <c r="G163" s="165"/>
      <c r="H163" s="165"/>
      <c r="I163" s="165"/>
      <c r="J163" s="165"/>
      <c r="K163" s="165"/>
      <c r="L163" s="165"/>
      <c r="M163" s="165"/>
      <c r="N163" s="314">
        <f>BK163</f>
        <v>20256</v>
      </c>
      <c r="O163" s="315"/>
      <c r="P163" s="315"/>
      <c r="Q163" s="315"/>
      <c r="R163" s="158"/>
      <c r="T163" s="159"/>
      <c r="U163" s="156"/>
      <c r="V163" s="156"/>
      <c r="W163" s="160">
        <f>SUM(W164:W167)</f>
        <v>0</v>
      </c>
      <c r="X163" s="156"/>
      <c r="Y163" s="160">
        <f>SUM(Y164:Y167)</f>
        <v>0.96</v>
      </c>
      <c r="Z163" s="156"/>
      <c r="AA163" s="161">
        <f>SUM(AA164:AA167)</f>
        <v>0</v>
      </c>
      <c r="AR163" s="162" t="s">
        <v>86</v>
      </c>
      <c r="AT163" s="163" t="s">
        <v>74</v>
      </c>
      <c r="AU163" s="163" t="s">
        <v>82</v>
      </c>
      <c r="AY163" s="162" t="s">
        <v>181</v>
      </c>
      <c r="BK163" s="164">
        <f>SUM(BK164:BK167)</f>
        <v>20256</v>
      </c>
    </row>
    <row r="164" spans="2:65" s="1" customFormat="1" ht="31.5" customHeight="1">
      <c r="B164" s="137"/>
      <c r="C164" s="166" t="s">
        <v>278</v>
      </c>
      <c r="D164" s="166" t="s">
        <v>182</v>
      </c>
      <c r="E164" s="167" t="s">
        <v>1287</v>
      </c>
      <c r="F164" s="308" t="s">
        <v>1288</v>
      </c>
      <c r="G164" s="308"/>
      <c r="H164" s="308"/>
      <c r="I164" s="308"/>
      <c r="J164" s="168" t="s">
        <v>193</v>
      </c>
      <c r="K164" s="169">
        <v>480</v>
      </c>
      <c r="L164" s="309">
        <v>1.2</v>
      </c>
      <c r="M164" s="309"/>
      <c r="N164" s="310">
        <f>ROUND(L164*K164,2)</f>
        <v>576</v>
      </c>
      <c r="O164" s="310"/>
      <c r="P164" s="310"/>
      <c r="Q164" s="310"/>
      <c r="R164" s="140"/>
      <c r="T164" s="170" t="s">
        <v>5</v>
      </c>
      <c r="U164" s="43" t="s">
        <v>42</v>
      </c>
      <c r="V164" s="35"/>
      <c r="W164" s="171">
        <f>V164*K164</f>
        <v>0</v>
      </c>
      <c r="X164" s="171">
        <v>0</v>
      </c>
      <c r="Y164" s="171">
        <f>X164*K164</f>
        <v>0</v>
      </c>
      <c r="Z164" s="171">
        <v>0</v>
      </c>
      <c r="AA164" s="172">
        <f>Z164*K164</f>
        <v>0</v>
      </c>
      <c r="AR164" s="18" t="s">
        <v>223</v>
      </c>
      <c r="AT164" s="18" t="s">
        <v>182</v>
      </c>
      <c r="AU164" s="18" t="s">
        <v>86</v>
      </c>
      <c r="AY164" s="18" t="s">
        <v>181</v>
      </c>
      <c r="BE164" s="113">
        <f>IF(U164="základná",N164,0)</f>
        <v>0</v>
      </c>
      <c r="BF164" s="113">
        <f>IF(U164="znížená",N164,0)</f>
        <v>576</v>
      </c>
      <c r="BG164" s="113">
        <f>IF(U164="zákl. prenesená",N164,0)</f>
        <v>0</v>
      </c>
      <c r="BH164" s="113">
        <f>IF(U164="zníž. prenesená",N164,0)</f>
        <v>0</v>
      </c>
      <c r="BI164" s="113">
        <f>IF(U164="nulová",N164,0)</f>
        <v>0</v>
      </c>
      <c r="BJ164" s="18" t="s">
        <v>86</v>
      </c>
      <c r="BK164" s="113">
        <f>ROUND(L164*K164,2)</f>
        <v>576</v>
      </c>
      <c r="BL164" s="18" t="s">
        <v>223</v>
      </c>
      <c r="BM164" s="18" t="s">
        <v>278</v>
      </c>
    </row>
    <row r="165" spans="2:65" s="1" customFormat="1" ht="31.5" customHeight="1">
      <c r="B165" s="137"/>
      <c r="C165" s="173" t="s">
        <v>281</v>
      </c>
      <c r="D165" s="173" t="s">
        <v>356</v>
      </c>
      <c r="E165" s="174" t="s">
        <v>1289</v>
      </c>
      <c r="F165" s="311" t="s">
        <v>1290</v>
      </c>
      <c r="G165" s="311"/>
      <c r="H165" s="311"/>
      <c r="I165" s="311"/>
      <c r="J165" s="175" t="s">
        <v>422</v>
      </c>
      <c r="K165" s="176">
        <v>3360</v>
      </c>
      <c r="L165" s="312">
        <v>1</v>
      </c>
      <c r="M165" s="312"/>
      <c r="N165" s="313">
        <f>ROUND(L165*K165,2)</f>
        <v>3360</v>
      </c>
      <c r="O165" s="310"/>
      <c r="P165" s="310"/>
      <c r="Q165" s="310"/>
      <c r="R165" s="140"/>
      <c r="T165" s="170" t="s">
        <v>5</v>
      </c>
      <c r="U165" s="43" t="s">
        <v>42</v>
      </c>
      <c r="V165" s="35"/>
      <c r="W165" s="171">
        <f>V165*K165</f>
        <v>0</v>
      </c>
      <c r="X165" s="171">
        <v>0</v>
      </c>
      <c r="Y165" s="171">
        <f>X165*K165</f>
        <v>0</v>
      </c>
      <c r="Z165" s="171">
        <v>0</v>
      </c>
      <c r="AA165" s="172">
        <f>Z165*K165</f>
        <v>0</v>
      </c>
      <c r="AR165" s="18" t="s">
        <v>269</v>
      </c>
      <c r="AT165" s="18" t="s">
        <v>356</v>
      </c>
      <c r="AU165" s="18" t="s">
        <v>86</v>
      </c>
      <c r="AY165" s="18" t="s">
        <v>181</v>
      </c>
      <c r="BE165" s="113">
        <f>IF(U165="základná",N165,0)</f>
        <v>0</v>
      </c>
      <c r="BF165" s="113">
        <f>IF(U165="znížená",N165,0)</f>
        <v>3360</v>
      </c>
      <c r="BG165" s="113">
        <f>IF(U165="zákl. prenesená",N165,0)</f>
        <v>0</v>
      </c>
      <c r="BH165" s="113">
        <f>IF(U165="zníž. prenesená",N165,0)</f>
        <v>0</v>
      </c>
      <c r="BI165" s="113">
        <f>IF(U165="nulová",N165,0)</f>
        <v>0</v>
      </c>
      <c r="BJ165" s="18" t="s">
        <v>86</v>
      </c>
      <c r="BK165" s="113">
        <f>ROUND(L165*K165,2)</f>
        <v>3360</v>
      </c>
      <c r="BL165" s="18" t="s">
        <v>223</v>
      </c>
      <c r="BM165" s="18" t="s">
        <v>281</v>
      </c>
    </row>
    <row r="166" spans="2:65" s="1" customFormat="1" ht="31.5" customHeight="1">
      <c r="B166" s="137"/>
      <c r="C166" s="173" t="s">
        <v>284</v>
      </c>
      <c r="D166" s="173" t="s">
        <v>356</v>
      </c>
      <c r="E166" s="174" t="s">
        <v>1291</v>
      </c>
      <c r="F166" s="311" t="s">
        <v>1292</v>
      </c>
      <c r="G166" s="311"/>
      <c r="H166" s="311"/>
      <c r="I166" s="311"/>
      <c r="J166" s="175" t="s">
        <v>345</v>
      </c>
      <c r="K166" s="176">
        <v>480</v>
      </c>
      <c r="L166" s="312">
        <v>34</v>
      </c>
      <c r="M166" s="312"/>
      <c r="N166" s="313">
        <f>ROUND(L166*K166,2)</f>
        <v>16320</v>
      </c>
      <c r="O166" s="310"/>
      <c r="P166" s="310"/>
      <c r="Q166" s="310"/>
      <c r="R166" s="140"/>
      <c r="T166" s="170" t="s">
        <v>5</v>
      </c>
      <c r="U166" s="43" t="s">
        <v>42</v>
      </c>
      <c r="V166" s="35"/>
      <c r="W166" s="171">
        <f>V166*K166</f>
        <v>0</v>
      </c>
      <c r="X166" s="171">
        <v>2E-3</v>
      </c>
      <c r="Y166" s="171">
        <f>X166*K166</f>
        <v>0.96</v>
      </c>
      <c r="Z166" s="171">
        <v>0</v>
      </c>
      <c r="AA166" s="172">
        <f>Z166*K166</f>
        <v>0</v>
      </c>
      <c r="AR166" s="18" t="s">
        <v>269</v>
      </c>
      <c r="AT166" s="18" t="s">
        <v>356</v>
      </c>
      <c r="AU166" s="18" t="s">
        <v>86</v>
      </c>
      <c r="AY166" s="18" t="s">
        <v>181</v>
      </c>
      <c r="BE166" s="113">
        <f>IF(U166="základná",N166,0)</f>
        <v>0</v>
      </c>
      <c r="BF166" s="113">
        <f>IF(U166="znížená",N166,0)</f>
        <v>16320</v>
      </c>
      <c r="BG166" s="113">
        <f>IF(U166="zákl. prenesená",N166,0)</f>
        <v>0</v>
      </c>
      <c r="BH166" s="113">
        <f>IF(U166="zníž. prenesená",N166,0)</f>
        <v>0</v>
      </c>
      <c r="BI166" s="113">
        <f>IF(U166="nulová",N166,0)</f>
        <v>0</v>
      </c>
      <c r="BJ166" s="18" t="s">
        <v>86</v>
      </c>
      <c r="BK166" s="113">
        <f>ROUND(L166*K166,2)</f>
        <v>16320</v>
      </c>
      <c r="BL166" s="18" t="s">
        <v>223</v>
      </c>
      <c r="BM166" s="18" t="s">
        <v>284</v>
      </c>
    </row>
    <row r="167" spans="2:65" s="1" customFormat="1" ht="31.5" customHeight="1">
      <c r="B167" s="137"/>
      <c r="C167" s="166" t="s">
        <v>287</v>
      </c>
      <c r="D167" s="166" t="s">
        <v>182</v>
      </c>
      <c r="E167" s="167" t="s">
        <v>1293</v>
      </c>
      <c r="F167" s="308" t="s">
        <v>1294</v>
      </c>
      <c r="G167" s="308"/>
      <c r="H167" s="308"/>
      <c r="I167" s="308"/>
      <c r="J167" s="168" t="s">
        <v>372</v>
      </c>
      <c r="K167" s="192">
        <v>225.178</v>
      </c>
      <c r="L167" s="309">
        <v>0</v>
      </c>
      <c r="M167" s="309"/>
      <c r="N167" s="310">
        <f>ROUND(L167*K167,2)</f>
        <v>0</v>
      </c>
      <c r="O167" s="310"/>
      <c r="P167" s="310"/>
      <c r="Q167" s="310"/>
      <c r="R167" s="140"/>
      <c r="T167" s="170" t="s">
        <v>5</v>
      </c>
      <c r="U167" s="43" t="s">
        <v>42</v>
      </c>
      <c r="V167" s="35"/>
      <c r="W167" s="171">
        <f>V167*K167</f>
        <v>0</v>
      </c>
      <c r="X167" s="171">
        <v>0</v>
      </c>
      <c r="Y167" s="171">
        <f>X167*K167</f>
        <v>0</v>
      </c>
      <c r="Z167" s="171">
        <v>0</v>
      </c>
      <c r="AA167" s="172">
        <f>Z167*K167</f>
        <v>0</v>
      </c>
      <c r="AR167" s="18" t="s">
        <v>223</v>
      </c>
      <c r="AT167" s="18" t="s">
        <v>182</v>
      </c>
      <c r="AU167" s="18" t="s">
        <v>86</v>
      </c>
      <c r="AY167" s="18" t="s">
        <v>181</v>
      </c>
      <c r="BE167" s="113">
        <f>IF(U167="základná",N167,0)</f>
        <v>0</v>
      </c>
      <c r="BF167" s="113">
        <f>IF(U167="znížená",N167,0)</f>
        <v>0</v>
      </c>
      <c r="BG167" s="113">
        <f>IF(U167="zákl. prenesená",N167,0)</f>
        <v>0</v>
      </c>
      <c r="BH167" s="113">
        <f>IF(U167="zníž. prenesená",N167,0)</f>
        <v>0</v>
      </c>
      <c r="BI167" s="113">
        <f>IF(U167="nulová",N167,0)</f>
        <v>0</v>
      </c>
      <c r="BJ167" s="18" t="s">
        <v>86</v>
      </c>
      <c r="BK167" s="113">
        <f>ROUND(L167*K167,2)</f>
        <v>0</v>
      </c>
      <c r="BL167" s="18" t="s">
        <v>223</v>
      </c>
      <c r="BM167" s="18" t="s">
        <v>287</v>
      </c>
    </row>
    <row r="168" spans="2:65" s="10" customFormat="1" ht="29.85" customHeight="1">
      <c r="B168" s="155"/>
      <c r="C168" s="156"/>
      <c r="D168" s="165" t="s">
        <v>1231</v>
      </c>
      <c r="E168" s="165"/>
      <c r="F168" s="165"/>
      <c r="G168" s="165"/>
      <c r="H168" s="165"/>
      <c r="I168" s="165"/>
      <c r="J168" s="165"/>
      <c r="K168" s="165"/>
      <c r="L168" s="165"/>
      <c r="M168" s="165"/>
      <c r="N168" s="314">
        <f>BK168</f>
        <v>210</v>
      </c>
      <c r="O168" s="315"/>
      <c r="P168" s="315"/>
      <c r="Q168" s="315"/>
      <c r="R168" s="158"/>
      <c r="T168" s="159"/>
      <c r="U168" s="156"/>
      <c r="V168" s="156"/>
      <c r="W168" s="160">
        <f>W169</f>
        <v>0</v>
      </c>
      <c r="X168" s="156"/>
      <c r="Y168" s="160">
        <f>Y169</f>
        <v>1.26E-2</v>
      </c>
      <c r="Z168" s="156"/>
      <c r="AA168" s="161">
        <f>AA169</f>
        <v>0</v>
      </c>
      <c r="AR168" s="162" t="s">
        <v>86</v>
      </c>
      <c r="AT168" s="163" t="s">
        <v>74</v>
      </c>
      <c r="AU168" s="163" t="s">
        <v>82</v>
      </c>
      <c r="AY168" s="162" t="s">
        <v>181</v>
      </c>
      <c r="BK168" s="164">
        <f>BK169</f>
        <v>210</v>
      </c>
    </row>
    <row r="169" spans="2:65" s="1" customFormat="1" ht="31.5" customHeight="1">
      <c r="B169" s="137"/>
      <c r="C169" s="166" t="s">
        <v>290</v>
      </c>
      <c r="D169" s="166" t="s">
        <v>182</v>
      </c>
      <c r="E169" s="167" t="s">
        <v>1295</v>
      </c>
      <c r="F169" s="308" t="s">
        <v>1296</v>
      </c>
      <c r="G169" s="308"/>
      <c r="H169" s="308"/>
      <c r="I169" s="308"/>
      <c r="J169" s="168" t="s">
        <v>422</v>
      </c>
      <c r="K169" s="169">
        <v>140</v>
      </c>
      <c r="L169" s="309">
        <v>1.5</v>
      </c>
      <c r="M169" s="309"/>
      <c r="N169" s="310">
        <f>ROUND(L169*K169,2)</f>
        <v>210</v>
      </c>
      <c r="O169" s="310"/>
      <c r="P169" s="310"/>
      <c r="Q169" s="310"/>
      <c r="R169" s="140"/>
      <c r="T169" s="170" t="s">
        <v>5</v>
      </c>
      <c r="U169" s="43" t="s">
        <v>42</v>
      </c>
      <c r="V169" s="35"/>
      <c r="W169" s="171">
        <f>V169*K169</f>
        <v>0</v>
      </c>
      <c r="X169" s="171">
        <v>9.0000000000000006E-5</v>
      </c>
      <c r="Y169" s="171">
        <f>X169*K169</f>
        <v>1.26E-2</v>
      </c>
      <c r="Z169" s="171">
        <v>0</v>
      </c>
      <c r="AA169" s="172">
        <f>Z169*K169</f>
        <v>0</v>
      </c>
      <c r="AR169" s="18" t="s">
        <v>223</v>
      </c>
      <c r="AT169" s="18" t="s">
        <v>182</v>
      </c>
      <c r="AU169" s="18" t="s">
        <v>86</v>
      </c>
      <c r="AY169" s="18" t="s">
        <v>181</v>
      </c>
      <c r="BE169" s="113">
        <f>IF(U169="základná",N169,0)</f>
        <v>0</v>
      </c>
      <c r="BF169" s="113">
        <f>IF(U169="znížená",N169,0)</f>
        <v>210</v>
      </c>
      <c r="BG169" s="113">
        <f>IF(U169="zákl. prenesená",N169,0)</f>
        <v>0</v>
      </c>
      <c r="BH169" s="113">
        <f>IF(U169="zníž. prenesená",N169,0)</f>
        <v>0</v>
      </c>
      <c r="BI169" s="113">
        <f>IF(U169="nulová",N169,0)</f>
        <v>0</v>
      </c>
      <c r="BJ169" s="18" t="s">
        <v>86</v>
      </c>
      <c r="BK169" s="113">
        <f>ROUND(L169*K169,2)</f>
        <v>210</v>
      </c>
      <c r="BL169" s="18" t="s">
        <v>223</v>
      </c>
      <c r="BM169" s="18" t="s">
        <v>290</v>
      </c>
    </row>
    <row r="170" spans="2:65" s="10" customFormat="1" ht="37.35" customHeight="1">
      <c r="B170" s="155"/>
      <c r="C170" s="156"/>
      <c r="D170" s="157" t="s">
        <v>1232</v>
      </c>
      <c r="E170" s="157"/>
      <c r="F170" s="157"/>
      <c r="G170" s="157"/>
      <c r="H170" s="157"/>
      <c r="I170" s="157"/>
      <c r="J170" s="157"/>
      <c r="K170" s="157"/>
      <c r="L170" s="157"/>
      <c r="M170" s="157"/>
      <c r="N170" s="335">
        <f>BK170</f>
        <v>816</v>
      </c>
      <c r="O170" s="336"/>
      <c r="P170" s="336"/>
      <c r="Q170" s="336"/>
      <c r="R170" s="158"/>
      <c r="T170" s="159"/>
      <c r="U170" s="156"/>
      <c r="V170" s="156"/>
      <c r="W170" s="160">
        <f>SUM(W171:W172)</f>
        <v>0</v>
      </c>
      <c r="X170" s="156"/>
      <c r="Y170" s="160">
        <f>SUM(Y171:Y172)</f>
        <v>0</v>
      </c>
      <c r="Z170" s="156"/>
      <c r="AA170" s="161">
        <f>SUM(AA171:AA172)</f>
        <v>0</v>
      </c>
      <c r="AR170" s="162" t="s">
        <v>93</v>
      </c>
      <c r="AT170" s="163" t="s">
        <v>74</v>
      </c>
      <c r="AU170" s="163" t="s">
        <v>75</v>
      </c>
      <c r="AY170" s="162" t="s">
        <v>181</v>
      </c>
      <c r="BK170" s="164">
        <f>SUM(BK171:BK172)</f>
        <v>816</v>
      </c>
    </row>
    <row r="171" spans="2:65" s="1" customFormat="1" ht="22.5" customHeight="1">
      <c r="B171" s="137"/>
      <c r="C171" s="166" t="s">
        <v>293</v>
      </c>
      <c r="D171" s="166" t="s">
        <v>182</v>
      </c>
      <c r="E171" s="167" t="s">
        <v>1297</v>
      </c>
      <c r="F171" s="308" t="s">
        <v>1298</v>
      </c>
      <c r="G171" s="308"/>
      <c r="H171" s="308"/>
      <c r="I171" s="308"/>
      <c r="J171" s="168" t="s">
        <v>1104</v>
      </c>
      <c r="K171" s="169">
        <v>72</v>
      </c>
      <c r="L171" s="309">
        <v>8</v>
      </c>
      <c r="M171" s="309"/>
      <c r="N171" s="310">
        <f>ROUND(L171*K171,2)</f>
        <v>576</v>
      </c>
      <c r="O171" s="310"/>
      <c r="P171" s="310"/>
      <c r="Q171" s="310"/>
      <c r="R171" s="140"/>
      <c r="T171" s="170" t="s">
        <v>5</v>
      </c>
      <c r="U171" s="43" t="s">
        <v>42</v>
      </c>
      <c r="V171" s="35"/>
      <c r="W171" s="171">
        <f>V171*K171</f>
        <v>0</v>
      </c>
      <c r="X171" s="171">
        <v>0</v>
      </c>
      <c r="Y171" s="171">
        <f>X171*K171</f>
        <v>0</v>
      </c>
      <c r="Z171" s="171">
        <v>0</v>
      </c>
      <c r="AA171" s="172">
        <f>Z171*K171</f>
        <v>0</v>
      </c>
      <c r="AR171" s="18" t="s">
        <v>1299</v>
      </c>
      <c r="AT171" s="18" t="s">
        <v>182</v>
      </c>
      <c r="AU171" s="18" t="s">
        <v>82</v>
      </c>
      <c r="AY171" s="18" t="s">
        <v>181</v>
      </c>
      <c r="BE171" s="113">
        <f>IF(U171="základná",N171,0)</f>
        <v>0</v>
      </c>
      <c r="BF171" s="113">
        <f>IF(U171="znížená",N171,0)</f>
        <v>576</v>
      </c>
      <c r="BG171" s="113">
        <f>IF(U171="zákl. prenesená",N171,0)</f>
        <v>0</v>
      </c>
      <c r="BH171" s="113">
        <f>IF(U171="zníž. prenesená",N171,0)</f>
        <v>0</v>
      </c>
      <c r="BI171" s="113">
        <f>IF(U171="nulová",N171,0)</f>
        <v>0</v>
      </c>
      <c r="BJ171" s="18" t="s">
        <v>86</v>
      </c>
      <c r="BK171" s="113">
        <f>ROUND(L171*K171,2)</f>
        <v>576</v>
      </c>
      <c r="BL171" s="18" t="s">
        <v>1299</v>
      </c>
      <c r="BM171" s="18" t="s">
        <v>293</v>
      </c>
    </row>
    <row r="172" spans="2:65" s="1" customFormat="1" ht="22.5" customHeight="1">
      <c r="B172" s="137"/>
      <c r="C172" s="166" t="s">
        <v>296</v>
      </c>
      <c r="D172" s="166" t="s">
        <v>182</v>
      </c>
      <c r="E172" s="167" t="s">
        <v>1102</v>
      </c>
      <c r="F172" s="308" t="s">
        <v>1300</v>
      </c>
      <c r="G172" s="308"/>
      <c r="H172" s="308"/>
      <c r="I172" s="308"/>
      <c r="J172" s="168" t="s">
        <v>1104</v>
      </c>
      <c r="K172" s="169">
        <v>30</v>
      </c>
      <c r="L172" s="309">
        <v>8</v>
      </c>
      <c r="M172" s="309"/>
      <c r="N172" s="310">
        <f>ROUND(L172*K172,2)</f>
        <v>240</v>
      </c>
      <c r="O172" s="310"/>
      <c r="P172" s="310"/>
      <c r="Q172" s="310"/>
      <c r="R172" s="140"/>
      <c r="T172" s="170" t="s">
        <v>5</v>
      </c>
      <c r="U172" s="43" t="s">
        <v>42</v>
      </c>
      <c r="V172" s="35"/>
      <c r="W172" s="171">
        <f>V172*K172</f>
        <v>0</v>
      </c>
      <c r="X172" s="171">
        <v>0</v>
      </c>
      <c r="Y172" s="171">
        <f>X172*K172</f>
        <v>0</v>
      </c>
      <c r="Z172" s="171">
        <v>0</v>
      </c>
      <c r="AA172" s="172">
        <f>Z172*K172</f>
        <v>0</v>
      </c>
      <c r="AR172" s="18" t="s">
        <v>1299</v>
      </c>
      <c r="AT172" s="18" t="s">
        <v>182</v>
      </c>
      <c r="AU172" s="18" t="s">
        <v>82</v>
      </c>
      <c r="AY172" s="18" t="s">
        <v>181</v>
      </c>
      <c r="BE172" s="113">
        <f>IF(U172="základná",N172,0)</f>
        <v>0</v>
      </c>
      <c r="BF172" s="113">
        <f>IF(U172="znížená",N172,0)</f>
        <v>240</v>
      </c>
      <c r="BG172" s="113">
        <f>IF(U172="zákl. prenesená",N172,0)</f>
        <v>0</v>
      </c>
      <c r="BH172" s="113">
        <f>IF(U172="zníž. prenesená",N172,0)</f>
        <v>0</v>
      </c>
      <c r="BI172" s="113">
        <f>IF(U172="nulová",N172,0)</f>
        <v>0</v>
      </c>
      <c r="BJ172" s="18" t="s">
        <v>86</v>
      </c>
      <c r="BK172" s="113">
        <f>ROUND(L172*K172,2)</f>
        <v>240</v>
      </c>
      <c r="BL172" s="18" t="s">
        <v>1299</v>
      </c>
      <c r="BM172" s="18" t="s">
        <v>296</v>
      </c>
    </row>
    <row r="173" spans="2:65" s="1" customFormat="1" ht="50.1" customHeight="1">
      <c r="B173" s="34"/>
      <c r="C173" s="35"/>
      <c r="D173" s="157" t="s">
        <v>619</v>
      </c>
      <c r="E173" s="35"/>
      <c r="F173" s="35"/>
      <c r="G173" s="35"/>
      <c r="H173" s="35"/>
      <c r="I173" s="35"/>
      <c r="J173" s="35"/>
      <c r="K173" s="35"/>
      <c r="L173" s="35"/>
      <c r="M173" s="35"/>
      <c r="N173" s="316">
        <f>BK173</f>
        <v>0</v>
      </c>
      <c r="O173" s="317"/>
      <c r="P173" s="317"/>
      <c r="Q173" s="317"/>
      <c r="R173" s="36"/>
      <c r="T173" s="177"/>
      <c r="U173" s="55"/>
      <c r="V173" s="55"/>
      <c r="W173" s="55"/>
      <c r="X173" s="55"/>
      <c r="Y173" s="55"/>
      <c r="Z173" s="55"/>
      <c r="AA173" s="57"/>
      <c r="AT173" s="18" t="s">
        <v>74</v>
      </c>
      <c r="AU173" s="18" t="s">
        <v>75</v>
      </c>
      <c r="AY173" s="18" t="s">
        <v>620</v>
      </c>
      <c r="BK173" s="113">
        <v>0</v>
      </c>
    </row>
    <row r="174" spans="2:65" s="1" customFormat="1" ht="6.9" customHeight="1">
      <c r="B174" s="58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60"/>
    </row>
  </sheetData>
  <mergeCells count="204">
    <mergeCell ref="N173:Q173"/>
    <mergeCell ref="H1:K1"/>
    <mergeCell ref="S2:AC2"/>
    <mergeCell ref="F172:I172"/>
    <mergeCell ref="L172:M172"/>
    <mergeCell ref="N172:Q172"/>
    <mergeCell ref="N124:Q124"/>
    <mergeCell ref="N125:Q125"/>
    <mergeCell ref="N126:Q126"/>
    <mergeCell ref="N134:Q134"/>
    <mergeCell ref="N144:Q144"/>
    <mergeCell ref="N163:Q163"/>
    <mergeCell ref="N168:Q168"/>
    <mergeCell ref="N170:Q170"/>
    <mergeCell ref="F167:I167"/>
    <mergeCell ref="L167:M167"/>
    <mergeCell ref="N167:Q167"/>
    <mergeCell ref="F169:I169"/>
    <mergeCell ref="L169:M169"/>
    <mergeCell ref="N169:Q169"/>
    <mergeCell ref="F171:I171"/>
    <mergeCell ref="L171:M171"/>
    <mergeCell ref="N171:Q171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16:P116"/>
    <mergeCell ref="M118:P118"/>
    <mergeCell ref="M120:Q120"/>
    <mergeCell ref="M121:Q121"/>
    <mergeCell ref="F123:I123"/>
    <mergeCell ref="L123:M123"/>
    <mergeCell ref="N123:Q123"/>
    <mergeCell ref="F127:I127"/>
    <mergeCell ref="L127:M127"/>
    <mergeCell ref="N127:Q127"/>
    <mergeCell ref="D102:H102"/>
    <mergeCell ref="N102:Q102"/>
    <mergeCell ref="D103:H103"/>
    <mergeCell ref="N103:Q103"/>
    <mergeCell ref="N104:Q104"/>
    <mergeCell ref="L106:Q106"/>
    <mergeCell ref="C112:Q112"/>
    <mergeCell ref="F114:P114"/>
    <mergeCell ref="F115:P115"/>
    <mergeCell ref="N95:Q95"/>
    <mergeCell ref="N96:Q96"/>
    <mergeCell ref="N98:Q98"/>
    <mergeCell ref="D99:H99"/>
    <mergeCell ref="N99:Q99"/>
    <mergeCell ref="D100:H100"/>
    <mergeCell ref="N100:Q100"/>
    <mergeCell ref="D101:H101"/>
    <mergeCell ref="N101:Q101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ácia rozpočtu"/>
    <hyperlink ref="L1" location="C123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15</vt:i4>
      </vt:variant>
      <vt:variant>
        <vt:lpstr>Pomenované rozsahy</vt:lpstr>
      </vt:variant>
      <vt:variant>
        <vt:i4>29</vt:i4>
      </vt:variant>
    </vt:vector>
  </HeadingPairs>
  <TitlesOfParts>
    <vt:vector size="44" baseType="lpstr">
      <vt:lpstr>Rekapitulácia stavby</vt:lpstr>
      <vt:lpstr>1 - Stavebná časť</vt:lpstr>
      <vt:lpstr>2 - Zdravotechnika</vt:lpstr>
      <vt:lpstr>3 - Vzduchotechnika</vt:lpstr>
      <vt:lpstr>4 - Elektroinštalácia</vt:lpstr>
      <vt:lpstr>Zadanie</vt:lpstr>
      <vt:lpstr>5 - Bleskozvod a uzemnenie</vt:lpstr>
      <vt:lpstr>6 - Výdaj jedál</vt:lpstr>
      <vt:lpstr>7 - Vykurovanie</vt:lpstr>
      <vt:lpstr>02 - SO 02 - Hrubé terénn...</vt:lpstr>
      <vt:lpstr>03 - SO 03 - NN prípojka</vt:lpstr>
      <vt:lpstr>1 - Vodovodná prípojka</vt:lpstr>
      <vt:lpstr>2 - Kanalizačná prípojka</vt:lpstr>
      <vt:lpstr>05 - SO 05 - Teplovodná p...</vt:lpstr>
      <vt:lpstr>06 - SO 06 - Statická dop...</vt:lpstr>
      <vt:lpstr>'02 - SO 02 - Hrubé terénn...'!Názvy_tlače</vt:lpstr>
      <vt:lpstr>'03 - SO 03 - NN prípojka'!Názvy_tlače</vt:lpstr>
      <vt:lpstr>'05 - SO 05 - Teplovodná p...'!Názvy_tlače</vt:lpstr>
      <vt:lpstr>'06 - SO 06 - Statická dop...'!Názvy_tlače</vt:lpstr>
      <vt:lpstr>'1 - Stavebná časť'!Názvy_tlače</vt:lpstr>
      <vt:lpstr>'1 - Vodovodná prípojka'!Názvy_tlače</vt:lpstr>
      <vt:lpstr>'2 - Kanalizačná prípojka'!Názvy_tlače</vt:lpstr>
      <vt:lpstr>'2 - Zdravotechnika'!Názvy_tlače</vt:lpstr>
      <vt:lpstr>'3 - Vzduchotechnika'!Názvy_tlače</vt:lpstr>
      <vt:lpstr>'4 - Elektroinštalácia'!Názvy_tlače</vt:lpstr>
      <vt:lpstr>'5 - Bleskozvod a uzemnenie'!Názvy_tlače</vt:lpstr>
      <vt:lpstr>'6 - Výdaj jedál'!Názvy_tlače</vt:lpstr>
      <vt:lpstr>'7 - Vykurovanie'!Názvy_tlače</vt:lpstr>
      <vt:lpstr>'Rekapitulácia stavby'!Názvy_tlače</vt:lpstr>
      <vt:lpstr>Zadanie!Názvy_tlače</vt:lpstr>
      <vt:lpstr>'02 - SO 02 - Hrubé terénn...'!Oblasť_tlače</vt:lpstr>
      <vt:lpstr>'03 - SO 03 - NN prípojka'!Oblasť_tlače</vt:lpstr>
      <vt:lpstr>'05 - SO 05 - Teplovodná p...'!Oblasť_tlače</vt:lpstr>
      <vt:lpstr>'06 - SO 06 - Statická dop...'!Oblasť_tlače</vt:lpstr>
      <vt:lpstr>'1 - Stavebná časť'!Oblasť_tlače</vt:lpstr>
      <vt:lpstr>'1 - Vodovodná prípojka'!Oblasť_tlače</vt:lpstr>
      <vt:lpstr>'2 - Kanalizačná prípojka'!Oblasť_tlače</vt:lpstr>
      <vt:lpstr>'2 - Zdravotechnika'!Oblasť_tlače</vt:lpstr>
      <vt:lpstr>'3 - Vzduchotechnika'!Oblasť_tlače</vt:lpstr>
      <vt:lpstr>'4 - Elektroinštalácia'!Oblasť_tlače</vt:lpstr>
      <vt:lpstr>'5 - Bleskozvod a uzemnenie'!Oblasť_tlače</vt:lpstr>
      <vt:lpstr>'6 - Výdaj jedál'!Oblasť_tlače</vt:lpstr>
      <vt:lpstr>'7 - Vykurovanie'!Oblasť_tlače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Dlhy</dc:creator>
  <cp:lastModifiedBy>JE</cp:lastModifiedBy>
  <cp:lastPrinted>2018-04-09T09:00:51Z</cp:lastPrinted>
  <dcterms:created xsi:type="dcterms:W3CDTF">2017-04-10T05:45:13Z</dcterms:created>
  <dcterms:modified xsi:type="dcterms:W3CDTF">2018-05-04T07:10:44Z</dcterms:modified>
</cp:coreProperties>
</file>